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100\Finanse\9 Marlena Górniewska\inf za I półrocze 2019\"/>
    </mc:Choice>
  </mc:AlternateContent>
  <xr:revisionPtr revIDLastSave="0" documentId="13_ncr:1_{93B89E7E-A966-4EB1-ACF0-1783894156E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age 1" sheetId="1" r:id="rId1"/>
  </sheets>
  <definedNames>
    <definedName name="_xlnm.Print_Area" localSheetId="0">'Page 1'!$A$1:$Q$456</definedName>
    <definedName name="_xlnm.Print_Titles" localSheetId="0">'Page 1'!$11:$11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454" i="1" l="1"/>
  <c r="O454" i="1" s="1"/>
  <c r="O453" i="1"/>
  <c r="M453" i="1"/>
  <c r="K454" i="1"/>
  <c r="K453" i="1"/>
  <c r="M444" i="1"/>
  <c r="M446" i="1"/>
  <c r="M443" i="1"/>
  <c r="M452" i="1"/>
  <c r="O451" i="1" l="1"/>
  <c r="M451" i="1"/>
  <c r="K451" i="1"/>
  <c r="M450" i="1"/>
  <c r="O450" i="1" s="1"/>
  <c r="K450" i="1"/>
  <c r="M448" i="1"/>
  <c r="O448" i="1" s="1"/>
  <c r="K448" i="1"/>
  <c r="M447" i="1"/>
  <c r="O447" i="1" s="1"/>
  <c r="K447" i="1"/>
  <c r="M445" i="1"/>
  <c r="O445" i="1" s="1"/>
  <c r="K445" i="1"/>
  <c r="N438" i="1"/>
  <c r="K438" i="1"/>
  <c r="J438" i="1"/>
  <c r="N437" i="1"/>
  <c r="K437" i="1"/>
  <c r="J437" i="1"/>
  <c r="N436" i="1"/>
  <c r="J436" i="1"/>
  <c r="P435" i="1"/>
  <c r="O435" i="1"/>
  <c r="M435" i="1"/>
  <c r="L435" i="1"/>
  <c r="Q434" i="1"/>
  <c r="K434" i="1"/>
  <c r="J434" i="1"/>
  <c r="N433" i="1"/>
  <c r="K433" i="1"/>
  <c r="J433" i="1"/>
  <c r="N432" i="1"/>
  <c r="J432" i="1"/>
  <c r="K432" i="1" s="1"/>
  <c r="N431" i="1"/>
  <c r="K431" i="1"/>
  <c r="J431" i="1"/>
  <c r="N430" i="1"/>
  <c r="K430" i="1"/>
  <c r="J430" i="1"/>
  <c r="N429" i="1"/>
  <c r="J429" i="1"/>
  <c r="K429" i="1" s="1"/>
  <c r="N428" i="1"/>
  <c r="J428" i="1"/>
  <c r="N427" i="1"/>
  <c r="K427" i="1"/>
  <c r="J427" i="1"/>
  <c r="P426" i="1"/>
  <c r="Q426" i="1" s="1"/>
  <c r="O426" i="1"/>
  <c r="M426" i="1"/>
  <c r="L426" i="1"/>
  <c r="P425" i="1"/>
  <c r="Q425" i="1" s="1"/>
  <c r="O425" i="1"/>
  <c r="M425" i="1"/>
  <c r="L425" i="1"/>
  <c r="N424" i="1"/>
  <c r="K424" i="1"/>
  <c r="J424" i="1"/>
  <c r="P423" i="1"/>
  <c r="O423" i="1"/>
  <c r="N423" i="1"/>
  <c r="M423" i="1"/>
  <c r="L423" i="1"/>
  <c r="K423" i="1"/>
  <c r="J423" i="1"/>
  <c r="N422" i="1"/>
  <c r="J422" i="1"/>
  <c r="P421" i="1"/>
  <c r="P418" i="1" s="1"/>
  <c r="O421" i="1"/>
  <c r="M421" i="1"/>
  <c r="L421" i="1"/>
  <c r="L418" i="1" s="1"/>
  <c r="N420" i="1"/>
  <c r="K420" i="1"/>
  <c r="J420" i="1"/>
  <c r="P419" i="1"/>
  <c r="O419" i="1"/>
  <c r="O418" i="1" s="1"/>
  <c r="N419" i="1"/>
  <c r="M419" i="1"/>
  <c r="L419" i="1"/>
  <c r="K419" i="1"/>
  <c r="J419" i="1"/>
  <c r="M418" i="1"/>
  <c r="N418" i="1" s="1"/>
  <c r="N417" i="1"/>
  <c r="K417" i="1"/>
  <c r="J417" i="1"/>
  <c r="N416" i="1"/>
  <c r="K416" i="1"/>
  <c r="J416" i="1"/>
  <c r="N415" i="1"/>
  <c r="K415" i="1"/>
  <c r="J415" i="1"/>
  <c r="N414" i="1"/>
  <c r="J414" i="1"/>
  <c r="K414" i="1" s="1"/>
  <c r="N413" i="1"/>
  <c r="K413" i="1"/>
  <c r="J413" i="1"/>
  <c r="N412" i="1"/>
  <c r="K412" i="1"/>
  <c r="J412" i="1"/>
  <c r="N411" i="1"/>
  <c r="J411" i="1"/>
  <c r="K411" i="1" s="1"/>
  <c r="N410" i="1"/>
  <c r="J410" i="1"/>
  <c r="K410" i="1" s="1"/>
  <c r="N409" i="1"/>
  <c r="K409" i="1"/>
  <c r="J409" i="1"/>
  <c r="N408" i="1"/>
  <c r="K408" i="1"/>
  <c r="J408" i="1"/>
  <c r="N407" i="1"/>
  <c r="J407" i="1"/>
  <c r="K407" i="1" s="1"/>
  <c r="N406" i="1"/>
  <c r="J406" i="1"/>
  <c r="N405" i="1"/>
  <c r="K405" i="1"/>
  <c r="J405" i="1"/>
  <c r="P404" i="1"/>
  <c r="O404" i="1"/>
  <c r="M404" i="1"/>
  <c r="L404" i="1"/>
  <c r="N404" i="1" s="1"/>
  <c r="N403" i="1"/>
  <c r="J403" i="1"/>
  <c r="K403" i="1" s="1"/>
  <c r="P402" i="1"/>
  <c r="O402" i="1"/>
  <c r="M402" i="1"/>
  <c r="N402" i="1" s="1"/>
  <c r="L402" i="1"/>
  <c r="J402" i="1"/>
  <c r="K402" i="1" s="1"/>
  <c r="Q401" i="1"/>
  <c r="K401" i="1"/>
  <c r="J401" i="1"/>
  <c r="N400" i="1"/>
  <c r="K400" i="1"/>
  <c r="J400" i="1"/>
  <c r="N399" i="1"/>
  <c r="K399" i="1"/>
  <c r="J399" i="1"/>
  <c r="N398" i="1"/>
  <c r="J398" i="1"/>
  <c r="N397" i="1"/>
  <c r="K397" i="1"/>
  <c r="J397" i="1"/>
  <c r="P396" i="1"/>
  <c r="Q396" i="1" s="1"/>
  <c r="O396" i="1"/>
  <c r="M396" i="1"/>
  <c r="N396" i="1" s="1"/>
  <c r="L396" i="1"/>
  <c r="N395" i="1"/>
  <c r="K395" i="1"/>
  <c r="J395" i="1"/>
  <c r="P394" i="1"/>
  <c r="O394" i="1"/>
  <c r="N394" i="1"/>
  <c r="M394" i="1"/>
  <c r="L394" i="1"/>
  <c r="J394" i="1"/>
  <c r="K394" i="1" s="1"/>
  <c r="Q393" i="1"/>
  <c r="J393" i="1"/>
  <c r="N392" i="1"/>
  <c r="K392" i="1"/>
  <c r="J392" i="1"/>
  <c r="P391" i="1"/>
  <c r="Q391" i="1" s="1"/>
  <c r="O391" i="1"/>
  <c r="M391" i="1"/>
  <c r="L391" i="1"/>
  <c r="N390" i="1"/>
  <c r="K390" i="1"/>
  <c r="J390" i="1"/>
  <c r="P389" i="1"/>
  <c r="O389" i="1"/>
  <c r="N389" i="1"/>
  <c r="M389" i="1"/>
  <c r="L389" i="1"/>
  <c r="J389" i="1"/>
  <c r="K389" i="1" s="1"/>
  <c r="N388" i="1"/>
  <c r="J388" i="1"/>
  <c r="K388" i="1" s="1"/>
  <c r="N387" i="1"/>
  <c r="J387" i="1"/>
  <c r="K387" i="1" s="1"/>
  <c r="N386" i="1"/>
  <c r="K386" i="1"/>
  <c r="J386" i="1"/>
  <c r="N385" i="1"/>
  <c r="K385" i="1"/>
  <c r="J385" i="1"/>
  <c r="N384" i="1"/>
  <c r="J384" i="1"/>
  <c r="N383" i="1"/>
  <c r="K383" i="1"/>
  <c r="J383" i="1"/>
  <c r="P382" i="1"/>
  <c r="O382" i="1"/>
  <c r="M382" i="1"/>
  <c r="L382" i="1"/>
  <c r="N382" i="1" s="1"/>
  <c r="Q381" i="1"/>
  <c r="J381" i="1"/>
  <c r="K381" i="1" s="1"/>
  <c r="N380" i="1"/>
  <c r="J380" i="1"/>
  <c r="K380" i="1" s="1"/>
  <c r="N379" i="1"/>
  <c r="J379" i="1"/>
  <c r="K379" i="1" s="1"/>
  <c r="N378" i="1"/>
  <c r="K378" i="1"/>
  <c r="J378" i="1"/>
  <c r="N377" i="1"/>
  <c r="J377" i="1"/>
  <c r="K377" i="1" s="1"/>
  <c r="N376" i="1"/>
  <c r="J376" i="1"/>
  <c r="N375" i="1"/>
  <c r="J375" i="1"/>
  <c r="K375" i="1" s="1"/>
  <c r="N374" i="1"/>
  <c r="K374" i="1"/>
  <c r="J374" i="1"/>
  <c r="P373" i="1"/>
  <c r="O373" i="1"/>
  <c r="M373" i="1"/>
  <c r="L373" i="1"/>
  <c r="L372" i="1" s="1"/>
  <c r="O372" i="1"/>
  <c r="N371" i="1"/>
  <c r="K371" i="1"/>
  <c r="J371" i="1"/>
  <c r="M370" i="1"/>
  <c r="N370" i="1" s="1"/>
  <c r="J370" i="1"/>
  <c r="K370" i="1" s="1"/>
  <c r="N369" i="1"/>
  <c r="J369" i="1"/>
  <c r="P368" i="1"/>
  <c r="O368" i="1"/>
  <c r="M368" i="1"/>
  <c r="N368" i="1" s="1"/>
  <c r="L368" i="1"/>
  <c r="N367" i="1"/>
  <c r="K367" i="1"/>
  <c r="J367" i="1"/>
  <c r="P366" i="1"/>
  <c r="O366" i="1"/>
  <c r="N366" i="1"/>
  <c r="M366" i="1"/>
  <c r="L366" i="1"/>
  <c r="J366" i="1"/>
  <c r="K366" i="1" s="1"/>
  <c r="N365" i="1"/>
  <c r="J365" i="1"/>
  <c r="P364" i="1"/>
  <c r="O364" i="1"/>
  <c r="M364" i="1"/>
  <c r="L364" i="1"/>
  <c r="L336" i="1" s="1"/>
  <c r="N363" i="1"/>
  <c r="K363" i="1"/>
  <c r="J363" i="1"/>
  <c r="N362" i="1"/>
  <c r="J362" i="1"/>
  <c r="K362" i="1" s="1"/>
  <c r="N361" i="1"/>
  <c r="J361" i="1"/>
  <c r="K361" i="1" s="1"/>
  <c r="N360" i="1"/>
  <c r="K360" i="1"/>
  <c r="J360" i="1"/>
  <c r="N359" i="1"/>
  <c r="K359" i="1"/>
  <c r="J359" i="1"/>
  <c r="N358" i="1"/>
  <c r="K358" i="1"/>
  <c r="J358" i="1"/>
  <c r="N357" i="1"/>
  <c r="J357" i="1"/>
  <c r="P356" i="1"/>
  <c r="P336" i="1" s="1"/>
  <c r="O356" i="1"/>
  <c r="M356" i="1"/>
  <c r="L356" i="1"/>
  <c r="N355" i="1"/>
  <c r="K355" i="1"/>
  <c r="J355" i="1"/>
  <c r="P354" i="1"/>
  <c r="O354" i="1"/>
  <c r="O336" i="1" s="1"/>
  <c r="N354" i="1"/>
  <c r="M354" i="1"/>
  <c r="L354" i="1"/>
  <c r="K354" i="1"/>
  <c r="J354" i="1"/>
  <c r="N353" i="1"/>
  <c r="J353" i="1"/>
  <c r="K353" i="1" s="1"/>
  <c r="N352" i="1"/>
  <c r="K352" i="1"/>
  <c r="J352" i="1"/>
  <c r="N351" i="1"/>
  <c r="K351" i="1"/>
  <c r="J351" i="1"/>
  <c r="N350" i="1"/>
  <c r="J350" i="1"/>
  <c r="K350" i="1" s="1"/>
  <c r="N349" i="1"/>
  <c r="J349" i="1"/>
  <c r="K349" i="1" s="1"/>
  <c r="N348" i="1"/>
  <c r="K348" i="1"/>
  <c r="J348" i="1"/>
  <c r="N347" i="1"/>
  <c r="K347" i="1"/>
  <c r="J347" i="1"/>
  <c r="N346" i="1"/>
  <c r="J346" i="1"/>
  <c r="P345" i="1"/>
  <c r="O345" i="1"/>
  <c r="M345" i="1"/>
  <c r="L345" i="1"/>
  <c r="N344" i="1"/>
  <c r="K344" i="1"/>
  <c r="J344" i="1"/>
  <c r="N343" i="1"/>
  <c r="K343" i="1"/>
  <c r="J343" i="1"/>
  <c r="N342" i="1"/>
  <c r="J342" i="1"/>
  <c r="K342" i="1" s="1"/>
  <c r="N341" i="1"/>
  <c r="J341" i="1"/>
  <c r="K341" i="1" s="1"/>
  <c r="N340" i="1"/>
  <c r="K340" i="1"/>
  <c r="J340" i="1"/>
  <c r="N339" i="1"/>
  <c r="K339" i="1"/>
  <c r="J339" i="1"/>
  <c r="N338" i="1"/>
  <c r="K338" i="1"/>
  <c r="J338" i="1"/>
  <c r="P337" i="1"/>
  <c r="O337" i="1"/>
  <c r="N337" i="1"/>
  <c r="M337" i="1"/>
  <c r="L337" i="1"/>
  <c r="J337" i="1"/>
  <c r="N335" i="1"/>
  <c r="K335" i="1"/>
  <c r="J335" i="1"/>
  <c r="P334" i="1"/>
  <c r="O334" i="1"/>
  <c r="N334" i="1"/>
  <c r="M334" i="1"/>
  <c r="L334" i="1"/>
  <c r="J334" i="1"/>
  <c r="K334" i="1" s="1"/>
  <c r="N333" i="1"/>
  <c r="J333" i="1"/>
  <c r="N332" i="1"/>
  <c r="K332" i="1"/>
  <c r="J332" i="1"/>
  <c r="P331" i="1"/>
  <c r="O331" i="1"/>
  <c r="M331" i="1"/>
  <c r="L331" i="1"/>
  <c r="N331" i="1" s="1"/>
  <c r="N330" i="1"/>
  <c r="K330" i="1"/>
  <c r="J330" i="1"/>
  <c r="P329" i="1"/>
  <c r="O329" i="1"/>
  <c r="N329" i="1"/>
  <c r="M329" i="1"/>
  <c r="M326" i="1" s="1"/>
  <c r="L329" i="1"/>
  <c r="J329" i="1"/>
  <c r="K329" i="1" s="1"/>
  <c r="N328" i="1"/>
  <c r="K328" i="1"/>
  <c r="J328" i="1"/>
  <c r="P327" i="1"/>
  <c r="P326" i="1" s="1"/>
  <c r="O327" i="1"/>
  <c r="O326" i="1" s="1"/>
  <c r="M327" i="1"/>
  <c r="L327" i="1"/>
  <c r="K327" i="1"/>
  <c r="J327" i="1"/>
  <c r="N325" i="1"/>
  <c r="J325" i="1"/>
  <c r="P324" i="1"/>
  <c r="O324" i="1"/>
  <c r="M324" i="1"/>
  <c r="L324" i="1"/>
  <c r="N323" i="1"/>
  <c r="K323" i="1"/>
  <c r="J323" i="1"/>
  <c r="P322" i="1"/>
  <c r="O322" i="1"/>
  <c r="N322" i="1"/>
  <c r="M322" i="1"/>
  <c r="L322" i="1"/>
  <c r="J322" i="1"/>
  <c r="K322" i="1" s="1"/>
  <c r="N321" i="1"/>
  <c r="J321" i="1"/>
  <c r="K321" i="1" s="1"/>
  <c r="N320" i="1"/>
  <c r="J320" i="1"/>
  <c r="K320" i="1" s="1"/>
  <c r="N319" i="1"/>
  <c r="K319" i="1"/>
  <c r="J319" i="1"/>
  <c r="N318" i="1"/>
  <c r="J318" i="1"/>
  <c r="K318" i="1" s="1"/>
  <c r="N317" i="1"/>
  <c r="J317" i="1"/>
  <c r="K317" i="1" s="1"/>
  <c r="N316" i="1"/>
  <c r="J316" i="1"/>
  <c r="K316" i="1" s="1"/>
  <c r="N315" i="1"/>
  <c r="K315" i="1"/>
  <c r="J315" i="1"/>
  <c r="N314" i="1"/>
  <c r="J314" i="1"/>
  <c r="K314" i="1" s="1"/>
  <c r="N313" i="1"/>
  <c r="J313" i="1"/>
  <c r="K313" i="1" s="1"/>
  <c r="N312" i="1"/>
  <c r="K312" i="1"/>
  <c r="J312" i="1"/>
  <c r="N311" i="1"/>
  <c r="K311" i="1"/>
  <c r="J311" i="1"/>
  <c r="N310" i="1"/>
  <c r="K310" i="1"/>
  <c r="J310" i="1"/>
  <c r="N309" i="1"/>
  <c r="J309" i="1"/>
  <c r="K309" i="1" s="1"/>
  <c r="N308" i="1"/>
  <c r="K308" i="1"/>
  <c r="J308" i="1"/>
  <c r="N307" i="1"/>
  <c r="K307" i="1"/>
  <c r="J307" i="1"/>
  <c r="N306" i="1"/>
  <c r="J306" i="1"/>
  <c r="K306" i="1" s="1"/>
  <c r="P305" i="1"/>
  <c r="O305" i="1"/>
  <c r="M305" i="1"/>
  <c r="N305" i="1" s="1"/>
  <c r="L305" i="1"/>
  <c r="N304" i="1"/>
  <c r="K304" i="1"/>
  <c r="J304" i="1"/>
  <c r="P303" i="1"/>
  <c r="O303" i="1"/>
  <c r="M303" i="1"/>
  <c r="L303" i="1"/>
  <c r="N303" i="1" s="1"/>
  <c r="K303" i="1"/>
  <c r="J303" i="1"/>
  <c r="N302" i="1"/>
  <c r="J302" i="1"/>
  <c r="P301" i="1"/>
  <c r="O301" i="1"/>
  <c r="M301" i="1"/>
  <c r="L301" i="1"/>
  <c r="N300" i="1"/>
  <c r="K300" i="1"/>
  <c r="J300" i="1"/>
  <c r="P299" i="1"/>
  <c r="O299" i="1"/>
  <c r="M299" i="1"/>
  <c r="L299" i="1"/>
  <c r="N299" i="1" s="1"/>
  <c r="K299" i="1"/>
  <c r="J299" i="1"/>
  <c r="N298" i="1"/>
  <c r="J298" i="1"/>
  <c r="K298" i="1" s="1"/>
  <c r="N297" i="1"/>
  <c r="J297" i="1"/>
  <c r="P296" i="1"/>
  <c r="O296" i="1"/>
  <c r="M296" i="1"/>
  <c r="L296" i="1"/>
  <c r="L293" i="1" s="1"/>
  <c r="N295" i="1"/>
  <c r="K295" i="1"/>
  <c r="J295" i="1"/>
  <c r="P294" i="1"/>
  <c r="O294" i="1"/>
  <c r="N294" i="1"/>
  <c r="M294" i="1"/>
  <c r="L294" i="1"/>
  <c r="J294" i="1"/>
  <c r="N292" i="1"/>
  <c r="J292" i="1"/>
  <c r="K292" i="1" s="1"/>
  <c r="N291" i="1"/>
  <c r="K291" i="1"/>
  <c r="J291" i="1"/>
  <c r="N290" i="1"/>
  <c r="K290" i="1"/>
  <c r="J290" i="1"/>
  <c r="N289" i="1"/>
  <c r="J289" i="1"/>
  <c r="K289" i="1" s="1"/>
  <c r="N288" i="1"/>
  <c r="J288" i="1"/>
  <c r="K288" i="1" s="1"/>
  <c r="N287" i="1"/>
  <c r="K287" i="1"/>
  <c r="J287" i="1"/>
  <c r="N286" i="1"/>
  <c r="J286" i="1"/>
  <c r="P285" i="1"/>
  <c r="O285" i="1"/>
  <c r="M285" i="1"/>
  <c r="N285" i="1" s="1"/>
  <c r="L285" i="1"/>
  <c r="N284" i="1"/>
  <c r="J284" i="1"/>
  <c r="K284" i="1" s="1"/>
  <c r="N283" i="1"/>
  <c r="K283" i="1"/>
  <c r="J283" i="1"/>
  <c r="N282" i="1"/>
  <c r="K282" i="1"/>
  <c r="J282" i="1"/>
  <c r="N281" i="1"/>
  <c r="J281" i="1"/>
  <c r="P280" i="1"/>
  <c r="O280" i="1"/>
  <c r="M280" i="1"/>
  <c r="L280" i="1"/>
  <c r="L279" i="1" s="1"/>
  <c r="P279" i="1"/>
  <c r="O279" i="1"/>
  <c r="N278" i="1"/>
  <c r="J278" i="1"/>
  <c r="K278" i="1" s="1"/>
  <c r="N277" i="1"/>
  <c r="J277" i="1"/>
  <c r="K277" i="1" s="1"/>
  <c r="N276" i="1"/>
  <c r="K276" i="1"/>
  <c r="J276" i="1"/>
  <c r="N275" i="1"/>
  <c r="K275" i="1"/>
  <c r="J275" i="1"/>
  <c r="N274" i="1"/>
  <c r="K274" i="1"/>
  <c r="J274" i="1"/>
  <c r="N273" i="1"/>
  <c r="J273" i="1"/>
  <c r="K273" i="1" s="1"/>
  <c r="N272" i="1"/>
  <c r="K272" i="1"/>
  <c r="J272" i="1"/>
  <c r="N271" i="1"/>
  <c r="K271" i="1"/>
  <c r="J271" i="1"/>
  <c r="N270" i="1"/>
  <c r="J270" i="1"/>
  <c r="K270" i="1" s="1"/>
  <c r="N269" i="1"/>
  <c r="J269" i="1"/>
  <c r="K269" i="1" s="1"/>
  <c r="N268" i="1"/>
  <c r="K268" i="1"/>
  <c r="J268" i="1"/>
  <c r="N267" i="1"/>
  <c r="K267" i="1"/>
  <c r="J267" i="1"/>
  <c r="N266" i="1"/>
  <c r="J266" i="1"/>
  <c r="K266" i="1" s="1"/>
  <c r="N265" i="1"/>
  <c r="J265" i="1"/>
  <c r="K265" i="1" s="1"/>
  <c r="P264" i="1"/>
  <c r="O264" i="1"/>
  <c r="M264" i="1"/>
  <c r="N264" i="1" s="1"/>
  <c r="L264" i="1"/>
  <c r="N263" i="1"/>
  <c r="J263" i="1"/>
  <c r="P262" i="1"/>
  <c r="O262" i="1"/>
  <c r="M262" i="1"/>
  <c r="L262" i="1"/>
  <c r="N261" i="1"/>
  <c r="J261" i="1"/>
  <c r="K261" i="1" s="1"/>
  <c r="N260" i="1"/>
  <c r="J260" i="1"/>
  <c r="K260" i="1" s="1"/>
  <c r="N259" i="1"/>
  <c r="J259" i="1"/>
  <c r="K259" i="1" s="1"/>
  <c r="N258" i="1"/>
  <c r="K258" i="1"/>
  <c r="J258" i="1"/>
  <c r="N257" i="1"/>
  <c r="J257" i="1"/>
  <c r="K257" i="1" s="1"/>
  <c r="N256" i="1"/>
  <c r="J256" i="1"/>
  <c r="K256" i="1" s="1"/>
  <c r="N255" i="1"/>
  <c r="J255" i="1"/>
  <c r="K255" i="1" s="1"/>
  <c r="N254" i="1"/>
  <c r="K254" i="1"/>
  <c r="J254" i="1"/>
  <c r="N253" i="1"/>
  <c r="J253" i="1"/>
  <c r="K253" i="1" s="1"/>
  <c r="N252" i="1"/>
  <c r="K252" i="1"/>
  <c r="J252" i="1"/>
  <c r="N251" i="1"/>
  <c r="J251" i="1"/>
  <c r="P250" i="1"/>
  <c r="O250" i="1"/>
  <c r="M250" i="1"/>
  <c r="L250" i="1"/>
  <c r="N249" i="1"/>
  <c r="J249" i="1"/>
  <c r="K249" i="1" s="1"/>
  <c r="N248" i="1"/>
  <c r="J248" i="1"/>
  <c r="K248" i="1" s="1"/>
  <c r="N247" i="1"/>
  <c r="J247" i="1"/>
  <c r="K247" i="1" s="1"/>
  <c r="N246" i="1"/>
  <c r="K246" i="1"/>
  <c r="J246" i="1"/>
  <c r="N245" i="1"/>
  <c r="J245" i="1"/>
  <c r="K245" i="1" s="1"/>
  <c r="N244" i="1"/>
  <c r="K244" i="1"/>
  <c r="J244" i="1"/>
  <c r="N243" i="1"/>
  <c r="J243" i="1"/>
  <c r="K243" i="1" s="1"/>
  <c r="N242" i="1"/>
  <c r="K242" i="1"/>
  <c r="J242" i="1"/>
  <c r="N241" i="1"/>
  <c r="K241" i="1"/>
  <c r="J241" i="1"/>
  <c r="N240" i="1"/>
  <c r="J240" i="1"/>
  <c r="K240" i="1" s="1"/>
  <c r="N239" i="1"/>
  <c r="J239" i="1"/>
  <c r="P238" i="1"/>
  <c r="O238" i="1"/>
  <c r="M238" i="1"/>
  <c r="L238" i="1"/>
  <c r="N237" i="1"/>
  <c r="J237" i="1"/>
  <c r="K237" i="1" s="1"/>
  <c r="N236" i="1"/>
  <c r="K236" i="1"/>
  <c r="J236" i="1"/>
  <c r="N235" i="1"/>
  <c r="J235" i="1"/>
  <c r="K235" i="1" s="1"/>
  <c r="N234" i="1"/>
  <c r="K234" i="1"/>
  <c r="J234" i="1"/>
  <c r="N233" i="1"/>
  <c r="K233" i="1"/>
  <c r="J233" i="1"/>
  <c r="N232" i="1"/>
  <c r="J232" i="1"/>
  <c r="K232" i="1" s="1"/>
  <c r="N231" i="1"/>
  <c r="J231" i="1"/>
  <c r="K231" i="1" s="1"/>
  <c r="N230" i="1"/>
  <c r="K230" i="1"/>
  <c r="J230" i="1"/>
  <c r="N229" i="1"/>
  <c r="J229" i="1"/>
  <c r="N228" i="1"/>
  <c r="J228" i="1"/>
  <c r="K228" i="1" s="1"/>
  <c r="N227" i="1"/>
  <c r="J227" i="1"/>
  <c r="K227" i="1" s="1"/>
  <c r="N226" i="1"/>
  <c r="K226" i="1"/>
  <c r="J226" i="1"/>
  <c r="P225" i="1"/>
  <c r="O225" i="1"/>
  <c r="N225" i="1"/>
  <c r="M225" i="1"/>
  <c r="L225" i="1"/>
  <c r="N224" i="1"/>
  <c r="J224" i="1"/>
  <c r="K224" i="1" s="1"/>
  <c r="P223" i="1"/>
  <c r="O223" i="1"/>
  <c r="M223" i="1"/>
  <c r="N223" i="1" s="1"/>
  <c r="L223" i="1"/>
  <c r="J223" i="1"/>
  <c r="K223" i="1" s="1"/>
  <c r="N222" i="1"/>
  <c r="K222" i="1"/>
  <c r="J222" i="1"/>
  <c r="N221" i="1"/>
  <c r="J221" i="1"/>
  <c r="K221" i="1" s="1"/>
  <c r="N220" i="1"/>
  <c r="K220" i="1"/>
  <c r="J220" i="1"/>
  <c r="N219" i="1"/>
  <c r="J219" i="1"/>
  <c r="P218" i="1"/>
  <c r="O218" i="1"/>
  <c r="M218" i="1"/>
  <c r="L218" i="1"/>
  <c r="Q217" i="1"/>
  <c r="J217" i="1"/>
  <c r="K217" i="1" s="1"/>
  <c r="Q216" i="1"/>
  <c r="J216" i="1"/>
  <c r="K216" i="1" s="1"/>
  <c r="Q215" i="1"/>
  <c r="J215" i="1"/>
  <c r="K215" i="1" s="1"/>
  <c r="N214" i="1"/>
  <c r="K214" i="1"/>
  <c r="J214" i="1"/>
  <c r="N213" i="1"/>
  <c r="J213" i="1"/>
  <c r="K213" i="1" s="1"/>
  <c r="N212" i="1"/>
  <c r="K212" i="1"/>
  <c r="J212" i="1"/>
  <c r="N211" i="1"/>
  <c r="J211" i="1"/>
  <c r="K211" i="1" s="1"/>
  <c r="N210" i="1"/>
  <c r="K210" i="1"/>
  <c r="J210" i="1"/>
  <c r="N209" i="1"/>
  <c r="K209" i="1"/>
  <c r="J209" i="1"/>
  <c r="N208" i="1"/>
  <c r="J208" i="1"/>
  <c r="K208" i="1" s="1"/>
  <c r="N207" i="1"/>
  <c r="J207" i="1"/>
  <c r="K207" i="1" s="1"/>
  <c r="N206" i="1"/>
  <c r="K206" i="1"/>
  <c r="J206" i="1"/>
  <c r="N205" i="1"/>
  <c r="J205" i="1"/>
  <c r="K205" i="1" s="1"/>
  <c r="N204" i="1"/>
  <c r="J204" i="1"/>
  <c r="K204" i="1" s="1"/>
  <c r="N203" i="1"/>
  <c r="J203" i="1"/>
  <c r="K203" i="1" s="1"/>
  <c r="N202" i="1"/>
  <c r="K202" i="1"/>
  <c r="J202" i="1"/>
  <c r="N201" i="1"/>
  <c r="J201" i="1"/>
  <c r="K201" i="1" s="1"/>
  <c r="N200" i="1"/>
  <c r="J200" i="1"/>
  <c r="K200" i="1" s="1"/>
  <c r="N199" i="1"/>
  <c r="J199" i="1"/>
  <c r="P198" i="1"/>
  <c r="Q198" i="1" s="1"/>
  <c r="O198" i="1"/>
  <c r="N198" i="1"/>
  <c r="M198" i="1"/>
  <c r="L198" i="1"/>
  <c r="Q197" i="1"/>
  <c r="K197" i="1"/>
  <c r="J197" i="1"/>
  <c r="N196" i="1"/>
  <c r="K196" i="1"/>
  <c r="J196" i="1"/>
  <c r="N195" i="1"/>
  <c r="J195" i="1"/>
  <c r="K195" i="1" s="1"/>
  <c r="N194" i="1"/>
  <c r="J194" i="1"/>
  <c r="K194" i="1" s="1"/>
  <c r="N193" i="1"/>
  <c r="K193" i="1"/>
  <c r="J193" i="1"/>
  <c r="N192" i="1"/>
  <c r="J192" i="1"/>
  <c r="K192" i="1" s="1"/>
  <c r="N191" i="1"/>
  <c r="J191" i="1"/>
  <c r="K191" i="1" s="1"/>
  <c r="N190" i="1"/>
  <c r="J190" i="1"/>
  <c r="K190" i="1" s="1"/>
  <c r="N189" i="1"/>
  <c r="K189" i="1"/>
  <c r="J189" i="1"/>
  <c r="N188" i="1"/>
  <c r="J188" i="1"/>
  <c r="K188" i="1" s="1"/>
  <c r="N187" i="1"/>
  <c r="J187" i="1"/>
  <c r="K187" i="1" s="1"/>
  <c r="N186" i="1"/>
  <c r="J186" i="1"/>
  <c r="K186" i="1" s="1"/>
  <c r="N185" i="1"/>
  <c r="K185" i="1"/>
  <c r="J185" i="1"/>
  <c r="N184" i="1"/>
  <c r="J184" i="1"/>
  <c r="K184" i="1" s="1"/>
  <c r="N183" i="1"/>
  <c r="K183" i="1"/>
  <c r="J183" i="1"/>
  <c r="N182" i="1"/>
  <c r="J182" i="1"/>
  <c r="K182" i="1" s="1"/>
  <c r="N181" i="1"/>
  <c r="K181" i="1"/>
  <c r="J181" i="1"/>
  <c r="N180" i="1"/>
  <c r="K180" i="1"/>
  <c r="J180" i="1"/>
  <c r="N179" i="1"/>
  <c r="J179" i="1"/>
  <c r="K179" i="1" s="1"/>
  <c r="N178" i="1"/>
  <c r="J178" i="1"/>
  <c r="K178" i="1" s="1"/>
  <c r="P177" i="1"/>
  <c r="Q177" i="1" s="1"/>
  <c r="O177" i="1"/>
  <c r="M177" i="1"/>
  <c r="N177" i="1" s="1"/>
  <c r="L177" i="1"/>
  <c r="N176" i="1"/>
  <c r="K176" i="1"/>
  <c r="J176" i="1"/>
  <c r="N175" i="1"/>
  <c r="J175" i="1"/>
  <c r="K175" i="1" s="1"/>
  <c r="N174" i="1"/>
  <c r="J174" i="1"/>
  <c r="K174" i="1" s="1"/>
  <c r="N173" i="1"/>
  <c r="J173" i="1"/>
  <c r="K173" i="1" s="1"/>
  <c r="N172" i="1"/>
  <c r="K172" i="1"/>
  <c r="J172" i="1"/>
  <c r="N171" i="1"/>
  <c r="J171" i="1"/>
  <c r="K171" i="1" s="1"/>
  <c r="N170" i="1"/>
  <c r="K170" i="1"/>
  <c r="J170" i="1"/>
  <c r="N169" i="1"/>
  <c r="J169" i="1"/>
  <c r="K169" i="1" s="1"/>
  <c r="N168" i="1"/>
  <c r="K168" i="1"/>
  <c r="J168" i="1"/>
  <c r="N167" i="1"/>
  <c r="K167" i="1"/>
  <c r="J167" i="1"/>
  <c r="N166" i="1"/>
  <c r="J166" i="1"/>
  <c r="K166" i="1" s="1"/>
  <c r="N165" i="1"/>
  <c r="J165" i="1"/>
  <c r="K165" i="1" s="1"/>
  <c r="N164" i="1"/>
  <c r="K164" i="1"/>
  <c r="J164" i="1"/>
  <c r="P163" i="1"/>
  <c r="O163" i="1"/>
  <c r="N163" i="1"/>
  <c r="M163" i="1"/>
  <c r="L163" i="1"/>
  <c r="J163" i="1"/>
  <c r="K163" i="1" s="1"/>
  <c r="Q162" i="1"/>
  <c r="J162" i="1"/>
  <c r="K162" i="1" s="1"/>
  <c r="N161" i="1"/>
  <c r="J161" i="1"/>
  <c r="K161" i="1" s="1"/>
  <c r="N160" i="1"/>
  <c r="K160" i="1"/>
  <c r="J160" i="1"/>
  <c r="N159" i="1"/>
  <c r="J159" i="1"/>
  <c r="K159" i="1" s="1"/>
  <c r="N158" i="1"/>
  <c r="J158" i="1"/>
  <c r="K158" i="1" s="1"/>
  <c r="N157" i="1"/>
  <c r="J157" i="1"/>
  <c r="K157" i="1" s="1"/>
  <c r="N156" i="1"/>
  <c r="K156" i="1"/>
  <c r="J156" i="1"/>
  <c r="N155" i="1"/>
  <c r="J155" i="1"/>
  <c r="K155" i="1" s="1"/>
  <c r="N154" i="1"/>
  <c r="K154" i="1"/>
  <c r="J154" i="1"/>
  <c r="N153" i="1"/>
  <c r="J153" i="1"/>
  <c r="K153" i="1" s="1"/>
  <c r="N152" i="1"/>
  <c r="K152" i="1"/>
  <c r="J152" i="1"/>
  <c r="N151" i="1"/>
  <c r="K151" i="1"/>
  <c r="J151" i="1"/>
  <c r="N150" i="1"/>
  <c r="J150" i="1"/>
  <c r="K150" i="1" s="1"/>
  <c r="N149" i="1"/>
  <c r="J149" i="1"/>
  <c r="K149" i="1" s="1"/>
  <c r="N148" i="1"/>
  <c r="K148" i="1"/>
  <c r="J148" i="1"/>
  <c r="N147" i="1"/>
  <c r="J147" i="1"/>
  <c r="N146" i="1"/>
  <c r="J146" i="1"/>
  <c r="K146" i="1" s="1"/>
  <c r="Q145" i="1"/>
  <c r="P145" i="1"/>
  <c r="O145" i="1"/>
  <c r="O144" i="1" s="1"/>
  <c r="M145" i="1"/>
  <c r="L145" i="1"/>
  <c r="N143" i="1"/>
  <c r="J143" i="1"/>
  <c r="P142" i="1"/>
  <c r="P141" i="1" s="1"/>
  <c r="O142" i="1"/>
  <c r="M142" i="1"/>
  <c r="L142" i="1"/>
  <c r="O141" i="1"/>
  <c r="L141" i="1"/>
  <c r="N140" i="1"/>
  <c r="K140" i="1"/>
  <c r="J140" i="1"/>
  <c r="P139" i="1"/>
  <c r="O139" i="1"/>
  <c r="N139" i="1"/>
  <c r="M139" i="1"/>
  <c r="L139" i="1"/>
  <c r="J139" i="1"/>
  <c r="P138" i="1"/>
  <c r="O138" i="1"/>
  <c r="M138" i="1"/>
  <c r="L138" i="1"/>
  <c r="J137" i="1"/>
  <c r="K137" i="1" s="1"/>
  <c r="N136" i="1"/>
  <c r="J136" i="1"/>
  <c r="K136" i="1" s="1"/>
  <c r="N135" i="1"/>
  <c r="K135" i="1"/>
  <c r="J135" i="1"/>
  <c r="N134" i="1"/>
  <c r="J134" i="1"/>
  <c r="K134" i="1" s="1"/>
  <c r="N133" i="1"/>
  <c r="K133" i="1"/>
  <c r="J133" i="1"/>
  <c r="N132" i="1"/>
  <c r="J132" i="1"/>
  <c r="K132" i="1" s="1"/>
  <c r="N131" i="1"/>
  <c r="K131" i="1"/>
  <c r="J131" i="1"/>
  <c r="N130" i="1"/>
  <c r="K130" i="1"/>
  <c r="J130" i="1"/>
  <c r="N129" i="1"/>
  <c r="J129" i="1"/>
  <c r="P128" i="1"/>
  <c r="O128" i="1"/>
  <c r="M128" i="1"/>
  <c r="L128" i="1"/>
  <c r="P127" i="1"/>
  <c r="O127" i="1"/>
  <c r="L127" i="1"/>
  <c r="N126" i="1"/>
  <c r="J126" i="1"/>
  <c r="K126" i="1" s="1"/>
  <c r="N125" i="1"/>
  <c r="K125" i="1"/>
  <c r="J125" i="1"/>
  <c r="N124" i="1"/>
  <c r="J124" i="1"/>
  <c r="K124" i="1" s="1"/>
  <c r="N123" i="1"/>
  <c r="J123" i="1"/>
  <c r="K123" i="1" s="1"/>
  <c r="N122" i="1"/>
  <c r="K122" i="1"/>
  <c r="J122" i="1"/>
  <c r="N121" i="1"/>
  <c r="J121" i="1"/>
  <c r="K121" i="1" s="1"/>
  <c r="N120" i="1"/>
  <c r="J120" i="1"/>
  <c r="P119" i="1"/>
  <c r="O119" i="1"/>
  <c r="M119" i="1"/>
  <c r="N119" i="1" s="1"/>
  <c r="L119" i="1"/>
  <c r="N118" i="1"/>
  <c r="K118" i="1"/>
  <c r="J118" i="1"/>
  <c r="N117" i="1"/>
  <c r="J117" i="1"/>
  <c r="P116" i="1"/>
  <c r="O116" i="1"/>
  <c r="M116" i="1"/>
  <c r="N116" i="1" s="1"/>
  <c r="L116" i="1"/>
  <c r="N115" i="1"/>
  <c r="J115" i="1"/>
  <c r="K115" i="1" s="1"/>
  <c r="N114" i="1"/>
  <c r="K114" i="1"/>
  <c r="J114" i="1"/>
  <c r="N113" i="1"/>
  <c r="J113" i="1"/>
  <c r="P112" i="1"/>
  <c r="O112" i="1"/>
  <c r="O111" i="1" s="1"/>
  <c r="M112" i="1"/>
  <c r="L112" i="1"/>
  <c r="P111" i="1"/>
  <c r="L111" i="1"/>
  <c r="Q110" i="1"/>
  <c r="K110" i="1"/>
  <c r="J110" i="1"/>
  <c r="N109" i="1"/>
  <c r="J109" i="1"/>
  <c r="K109" i="1" s="1"/>
  <c r="N108" i="1"/>
  <c r="J108" i="1"/>
  <c r="K108" i="1" s="1"/>
  <c r="N107" i="1"/>
  <c r="J107" i="1"/>
  <c r="K107" i="1" s="1"/>
  <c r="N106" i="1"/>
  <c r="K106" i="1"/>
  <c r="J106" i="1"/>
  <c r="N105" i="1"/>
  <c r="J105" i="1"/>
  <c r="K105" i="1" s="1"/>
  <c r="P104" i="1"/>
  <c r="Q104" i="1" s="1"/>
  <c r="O104" i="1"/>
  <c r="N104" i="1"/>
  <c r="M104" i="1"/>
  <c r="L104" i="1"/>
  <c r="J104" i="1"/>
  <c r="K104" i="1" s="1"/>
  <c r="N103" i="1"/>
  <c r="J103" i="1"/>
  <c r="K103" i="1" s="1"/>
  <c r="N102" i="1"/>
  <c r="J102" i="1"/>
  <c r="K102" i="1" s="1"/>
  <c r="N101" i="1"/>
  <c r="K101" i="1"/>
  <c r="J101" i="1"/>
  <c r="N100" i="1"/>
  <c r="J100" i="1"/>
  <c r="K100" i="1" s="1"/>
  <c r="N99" i="1"/>
  <c r="J99" i="1"/>
  <c r="K99" i="1" s="1"/>
  <c r="N98" i="1"/>
  <c r="J98" i="1"/>
  <c r="K98" i="1" s="1"/>
  <c r="N97" i="1"/>
  <c r="K97" i="1"/>
  <c r="J97" i="1"/>
  <c r="N96" i="1"/>
  <c r="J96" i="1"/>
  <c r="K96" i="1" s="1"/>
  <c r="N95" i="1"/>
  <c r="J95" i="1"/>
  <c r="K95" i="1" s="1"/>
  <c r="N94" i="1"/>
  <c r="J94" i="1"/>
  <c r="K94" i="1" s="1"/>
  <c r="N93" i="1"/>
  <c r="K93" i="1"/>
  <c r="J93" i="1"/>
  <c r="N92" i="1"/>
  <c r="J92" i="1"/>
  <c r="K92" i="1" s="1"/>
  <c r="N91" i="1"/>
  <c r="J91" i="1"/>
  <c r="K91" i="1" s="1"/>
  <c r="N90" i="1"/>
  <c r="J90" i="1"/>
  <c r="K90" i="1" s="1"/>
  <c r="O89" i="1"/>
  <c r="N89" i="1"/>
  <c r="M89" i="1"/>
  <c r="L89" i="1"/>
  <c r="N88" i="1"/>
  <c r="J88" i="1"/>
  <c r="K88" i="1" s="1"/>
  <c r="N87" i="1"/>
  <c r="J87" i="1"/>
  <c r="K87" i="1" s="1"/>
  <c r="O86" i="1"/>
  <c r="N86" i="1"/>
  <c r="M86" i="1"/>
  <c r="L86" i="1"/>
  <c r="J86" i="1"/>
  <c r="K86" i="1" s="1"/>
  <c r="N85" i="1"/>
  <c r="J85" i="1"/>
  <c r="K85" i="1" s="1"/>
  <c r="N84" i="1"/>
  <c r="J84" i="1"/>
  <c r="K84" i="1" s="1"/>
  <c r="N83" i="1"/>
  <c r="K83" i="1"/>
  <c r="J83" i="1"/>
  <c r="N82" i="1"/>
  <c r="K82" i="1"/>
  <c r="J82" i="1"/>
  <c r="N81" i="1"/>
  <c r="J81" i="1"/>
  <c r="K81" i="1" s="1"/>
  <c r="N80" i="1"/>
  <c r="J80" i="1"/>
  <c r="K80" i="1" s="1"/>
  <c r="N79" i="1"/>
  <c r="K79" i="1"/>
  <c r="J79" i="1"/>
  <c r="N78" i="1"/>
  <c r="J78" i="1"/>
  <c r="K78" i="1" s="1"/>
  <c r="N77" i="1"/>
  <c r="J77" i="1"/>
  <c r="K77" i="1" s="1"/>
  <c r="N76" i="1"/>
  <c r="J76" i="1"/>
  <c r="K76" i="1" s="1"/>
  <c r="N75" i="1"/>
  <c r="K75" i="1"/>
  <c r="J75" i="1"/>
  <c r="N74" i="1"/>
  <c r="K74" i="1"/>
  <c r="J74" i="1"/>
  <c r="N73" i="1"/>
  <c r="J73" i="1"/>
  <c r="K73" i="1" s="1"/>
  <c r="N72" i="1"/>
  <c r="J72" i="1"/>
  <c r="K72" i="1" s="1"/>
  <c r="N71" i="1"/>
  <c r="K71" i="1"/>
  <c r="J71" i="1"/>
  <c r="N70" i="1"/>
  <c r="J70" i="1"/>
  <c r="J66" i="1" s="1"/>
  <c r="N69" i="1"/>
  <c r="J69" i="1"/>
  <c r="K69" i="1" s="1"/>
  <c r="N68" i="1"/>
  <c r="J68" i="1"/>
  <c r="K68" i="1" s="1"/>
  <c r="N67" i="1"/>
  <c r="K67" i="1"/>
  <c r="J67" i="1"/>
  <c r="P66" i="1"/>
  <c r="O66" i="1"/>
  <c r="N66" i="1"/>
  <c r="M66" i="1"/>
  <c r="L66" i="1"/>
  <c r="N65" i="1"/>
  <c r="J65" i="1"/>
  <c r="K65" i="1" s="1"/>
  <c r="N64" i="1"/>
  <c r="J64" i="1"/>
  <c r="K64" i="1" s="1"/>
  <c r="N63" i="1"/>
  <c r="K63" i="1"/>
  <c r="J63" i="1"/>
  <c r="P62" i="1"/>
  <c r="P56" i="1" s="1"/>
  <c r="O62" i="1"/>
  <c r="N62" i="1"/>
  <c r="M62" i="1"/>
  <c r="L62" i="1"/>
  <c r="L56" i="1" s="1"/>
  <c r="J62" i="1"/>
  <c r="K62" i="1" s="1"/>
  <c r="N61" i="1"/>
  <c r="J61" i="1"/>
  <c r="K61" i="1" s="1"/>
  <c r="N60" i="1"/>
  <c r="J60" i="1"/>
  <c r="K60" i="1" s="1"/>
  <c r="N59" i="1"/>
  <c r="K59" i="1"/>
  <c r="J59" i="1"/>
  <c r="N58" i="1"/>
  <c r="K58" i="1"/>
  <c r="J58" i="1"/>
  <c r="P57" i="1"/>
  <c r="O57" i="1"/>
  <c r="N57" i="1"/>
  <c r="M57" i="1"/>
  <c r="M56" i="1" s="1"/>
  <c r="N56" i="1" s="1"/>
  <c r="L57" i="1"/>
  <c r="J57" i="1"/>
  <c r="K57" i="1" s="1"/>
  <c r="N55" i="1"/>
  <c r="J55" i="1"/>
  <c r="K55" i="1" s="1"/>
  <c r="N54" i="1"/>
  <c r="K54" i="1"/>
  <c r="J54" i="1"/>
  <c r="M53" i="1"/>
  <c r="P52" i="1"/>
  <c r="O52" i="1"/>
  <c r="L52" i="1"/>
  <c r="N51" i="1"/>
  <c r="J51" i="1"/>
  <c r="K51" i="1" s="1"/>
  <c r="N50" i="1"/>
  <c r="J50" i="1"/>
  <c r="K50" i="1" s="1"/>
  <c r="N49" i="1"/>
  <c r="K49" i="1"/>
  <c r="J49" i="1"/>
  <c r="N48" i="1"/>
  <c r="K48" i="1"/>
  <c r="J48" i="1"/>
  <c r="N47" i="1"/>
  <c r="J47" i="1"/>
  <c r="P46" i="1"/>
  <c r="O46" i="1"/>
  <c r="M46" i="1"/>
  <c r="L46" i="1"/>
  <c r="L45" i="1" s="1"/>
  <c r="P45" i="1"/>
  <c r="O45" i="1"/>
  <c r="Q44" i="1"/>
  <c r="J44" i="1"/>
  <c r="K44" i="1" s="1"/>
  <c r="N43" i="1"/>
  <c r="J43" i="1"/>
  <c r="K43" i="1" s="1"/>
  <c r="N42" i="1"/>
  <c r="J42" i="1"/>
  <c r="K42" i="1" s="1"/>
  <c r="N41" i="1"/>
  <c r="K41" i="1"/>
  <c r="J41" i="1"/>
  <c r="N40" i="1"/>
  <c r="K40" i="1"/>
  <c r="J40" i="1"/>
  <c r="N39" i="1"/>
  <c r="J39" i="1"/>
  <c r="K39" i="1" s="1"/>
  <c r="Q38" i="1"/>
  <c r="P38" i="1"/>
  <c r="O38" i="1"/>
  <c r="O37" i="1" s="1"/>
  <c r="M38" i="1"/>
  <c r="N38" i="1" s="1"/>
  <c r="L38" i="1"/>
  <c r="Q37" i="1"/>
  <c r="P37" i="1"/>
  <c r="L37" i="1"/>
  <c r="N36" i="1"/>
  <c r="J36" i="1"/>
  <c r="K36" i="1" s="1"/>
  <c r="N35" i="1"/>
  <c r="K35" i="1"/>
  <c r="J35" i="1"/>
  <c r="N34" i="1"/>
  <c r="J34" i="1"/>
  <c r="K34" i="1" s="1"/>
  <c r="N33" i="1"/>
  <c r="J33" i="1"/>
  <c r="K33" i="1" s="1"/>
  <c r="N32" i="1"/>
  <c r="J32" i="1"/>
  <c r="K32" i="1" s="1"/>
  <c r="N31" i="1"/>
  <c r="K31" i="1"/>
  <c r="J31" i="1"/>
  <c r="N30" i="1"/>
  <c r="K30" i="1"/>
  <c r="J30" i="1"/>
  <c r="N29" i="1"/>
  <c r="J29" i="1"/>
  <c r="K29" i="1" s="1"/>
  <c r="N28" i="1"/>
  <c r="J28" i="1"/>
  <c r="K28" i="1" s="1"/>
  <c r="N27" i="1"/>
  <c r="K27" i="1"/>
  <c r="J27" i="1"/>
  <c r="N26" i="1"/>
  <c r="J26" i="1"/>
  <c r="K26" i="1" s="1"/>
  <c r="N25" i="1"/>
  <c r="J25" i="1"/>
  <c r="P24" i="1"/>
  <c r="P23" i="1" s="1"/>
  <c r="O24" i="1"/>
  <c r="M24" i="1"/>
  <c r="L24" i="1"/>
  <c r="O23" i="1"/>
  <c r="L23" i="1"/>
  <c r="N22" i="1"/>
  <c r="K22" i="1"/>
  <c r="J22" i="1"/>
  <c r="N21" i="1"/>
  <c r="J21" i="1"/>
  <c r="K21" i="1" s="1"/>
  <c r="N20" i="1"/>
  <c r="J20" i="1"/>
  <c r="K20" i="1" s="1"/>
  <c r="N19" i="1"/>
  <c r="K19" i="1"/>
  <c r="J19" i="1"/>
  <c r="P18" i="1"/>
  <c r="O18" i="1"/>
  <c r="N18" i="1"/>
  <c r="M18" i="1"/>
  <c r="L18" i="1"/>
  <c r="J18" i="1"/>
  <c r="K18" i="1" s="1"/>
  <c r="N17" i="1"/>
  <c r="J17" i="1"/>
  <c r="P16" i="1"/>
  <c r="P12" i="1" s="1"/>
  <c r="O16" i="1"/>
  <c r="M16" i="1"/>
  <c r="L16" i="1"/>
  <c r="L12" i="1" s="1"/>
  <c r="Q15" i="1"/>
  <c r="K15" i="1"/>
  <c r="J15" i="1"/>
  <c r="N14" i="1"/>
  <c r="J14" i="1"/>
  <c r="K14" i="1" s="1"/>
  <c r="P13" i="1"/>
  <c r="Q13" i="1" s="1"/>
  <c r="O13" i="1"/>
  <c r="N13" i="1"/>
  <c r="M13" i="1"/>
  <c r="L13" i="1"/>
  <c r="O12" i="1"/>
  <c r="K66" i="1" l="1"/>
  <c r="M12" i="1"/>
  <c r="N12" i="1" s="1"/>
  <c r="N16" i="1"/>
  <c r="N145" i="1"/>
  <c r="M144" i="1"/>
  <c r="N391" i="1"/>
  <c r="M372" i="1"/>
  <c r="N372" i="1" s="1"/>
  <c r="J128" i="1"/>
  <c r="K129" i="1"/>
  <c r="K229" i="1"/>
  <c r="J225" i="1"/>
  <c r="K225" i="1" s="1"/>
  <c r="K294" i="1"/>
  <c r="K337" i="1"/>
  <c r="J13" i="1"/>
  <c r="Q12" i="1"/>
  <c r="K25" i="1"/>
  <c r="J24" i="1"/>
  <c r="M37" i="1"/>
  <c r="N37" i="1" s="1"/>
  <c r="J38" i="1"/>
  <c r="K70" i="1"/>
  <c r="K113" i="1"/>
  <c r="J112" i="1"/>
  <c r="J119" i="1"/>
  <c r="K119" i="1" s="1"/>
  <c r="M127" i="1"/>
  <c r="N127" i="1" s="1"/>
  <c r="N128" i="1"/>
  <c r="K147" i="1"/>
  <c r="J145" i="1"/>
  <c r="J305" i="1"/>
  <c r="K305" i="1" s="1"/>
  <c r="K365" i="1"/>
  <c r="J364" i="1"/>
  <c r="K364" i="1" s="1"/>
  <c r="K47" i="1"/>
  <c r="J46" i="1"/>
  <c r="J285" i="1"/>
  <c r="K285" i="1" s="1"/>
  <c r="K286" i="1"/>
  <c r="M293" i="1"/>
  <c r="N293" i="1" s="1"/>
  <c r="N301" i="1"/>
  <c r="M45" i="1"/>
  <c r="N45" i="1" s="1"/>
  <c r="N46" i="1"/>
  <c r="O56" i="1"/>
  <c r="Q56" i="1" s="1"/>
  <c r="K117" i="1"/>
  <c r="J116" i="1"/>
  <c r="K116" i="1" s="1"/>
  <c r="K17" i="1"/>
  <c r="J16" i="1"/>
  <c r="K16" i="1" s="1"/>
  <c r="N24" i="1"/>
  <c r="M23" i="1"/>
  <c r="N23" i="1" s="1"/>
  <c r="M52" i="1"/>
  <c r="N52" i="1" s="1"/>
  <c r="N53" i="1"/>
  <c r="J89" i="1"/>
  <c r="K89" i="1" s="1"/>
  <c r="M111" i="1"/>
  <c r="N111" i="1" s="1"/>
  <c r="N112" i="1"/>
  <c r="K199" i="1"/>
  <c r="J198" i="1"/>
  <c r="K198" i="1" s="1"/>
  <c r="K263" i="1"/>
  <c r="J262" i="1"/>
  <c r="K262" i="1" s="1"/>
  <c r="J301" i="1"/>
  <c r="K301" i="1" s="1"/>
  <c r="K302" i="1"/>
  <c r="K251" i="1"/>
  <c r="J250" i="1"/>
  <c r="K250" i="1" s="1"/>
  <c r="K297" i="1"/>
  <c r="J296" i="1"/>
  <c r="K296" i="1" s="1"/>
  <c r="N364" i="1"/>
  <c r="Q373" i="1"/>
  <c r="P372" i="1"/>
  <c r="Q372" i="1" s="1"/>
  <c r="J382" i="1"/>
  <c r="K382" i="1" s="1"/>
  <c r="K384" i="1"/>
  <c r="K120" i="1"/>
  <c r="N138" i="1"/>
  <c r="L144" i="1"/>
  <c r="L439" i="1" s="1"/>
  <c r="K443" i="1" s="1"/>
  <c r="N218" i="1"/>
  <c r="N250" i="1"/>
  <c r="J264" i="1"/>
  <c r="K264" i="1" s="1"/>
  <c r="N296" i="1"/>
  <c r="J331" i="1"/>
  <c r="K333" i="1"/>
  <c r="M336" i="1"/>
  <c r="N336" i="1" s="1"/>
  <c r="J345" i="1"/>
  <c r="K345" i="1" s="1"/>
  <c r="K357" i="1"/>
  <c r="J356" i="1"/>
  <c r="K356" i="1" s="1"/>
  <c r="K422" i="1"/>
  <c r="J421" i="1"/>
  <c r="K436" i="1"/>
  <c r="J435" i="1"/>
  <c r="K435" i="1" s="1"/>
  <c r="K139" i="1"/>
  <c r="J138" i="1"/>
  <c r="K138" i="1" s="1"/>
  <c r="K143" i="1"/>
  <c r="J142" i="1"/>
  <c r="K219" i="1"/>
  <c r="J218" i="1"/>
  <c r="K218" i="1" s="1"/>
  <c r="N262" i="1"/>
  <c r="K281" i="1"/>
  <c r="J280" i="1"/>
  <c r="P439" i="1"/>
  <c r="N142" i="1"/>
  <c r="M141" i="1"/>
  <c r="N141" i="1" s="1"/>
  <c r="P144" i="1"/>
  <c r="Q144" i="1" s="1"/>
  <c r="K239" i="1"/>
  <c r="J238" i="1"/>
  <c r="K238" i="1" s="1"/>
  <c r="N280" i="1"/>
  <c r="M279" i="1"/>
  <c r="N279" i="1" s="1"/>
  <c r="N327" i="1"/>
  <c r="L326" i="1"/>
  <c r="N326" i="1" s="1"/>
  <c r="J53" i="1"/>
  <c r="J177" i="1"/>
  <c r="K177" i="1" s="1"/>
  <c r="N238" i="1"/>
  <c r="K325" i="1"/>
  <c r="J324" i="1"/>
  <c r="K324" i="1" s="1"/>
  <c r="N345" i="1"/>
  <c r="K346" i="1"/>
  <c r="N356" i="1"/>
  <c r="K369" i="1"/>
  <c r="J368" i="1"/>
  <c r="K368" i="1" s="1"/>
  <c r="N373" i="1"/>
  <c r="J373" i="1"/>
  <c r="K376" i="1"/>
  <c r="N421" i="1"/>
  <c r="N425" i="1"/>
  <c r="K428" i="1"/>
  <c r="J426" i="1"/>
  <c r="N435" i="1"/>
  <c r="O293" i="1"/>
  <c r="P293" i="1"/>
  <c r="N324" i="1"/>
  <c r="K393" i="1"/>
  <c r="J391" i="1"/>
  <c r="K391" i="1" s="1"/>
  <c r="K398" i="1"/>
  <c r="J396" i="1"/>
  <c r="K396" i="1" s="1"/>
  <c r="J404" i="1"/>
  <c r="K404" i="1" s="1"/>
  <c r="K406" i="1"/>
  <c r="O439" i="1"/>
  <c r="K452" i="1" s="1"/>
  <c r="N426" i="1"/>
  <c r="K442" i="1" l="1"/>
  <c r="K444" i="1"/>
  <c r="K446" i="1" s="1"/>
  <c r="O452" i="1"/>
  <c r="Q439" i="1"/>
  <c r="K421" i="1"/>
  <c r="J418" i="1"/>
  <c r="K418" i="1" s="1"/>
  <c r="K24" i="1"/>
  <c r="J23" i="1"/>
  <c r="K23" i="1" s="1"/>
  <c r="J336" i="1"/>
  <c r="K336" i="1" s="1"/>
  <c r="K426" i="1"/>
  <c r="J425" i="1"/>
  <c r="J52" i="1"/>
  <c r="K52" i="1" s="1"/>
  <c r="K53" i="1"/>
  <c r="J141" i="1"/>
  <c r="K141" i="1" s="1"/>
  <c r="K142" i="1"/>
  <c r="J144" i="1"/>
  <c r="K144" i="1" s="1"/>
  <c r="K145" i="1"/>
  <c r="K38" i="1"/>
  <c r="J37" i="1"/>
  <c r="K37" i="1" s="1"/>
  <c r="J293" i="1"/>
  <c r="K293" i="1" s="1"/>
  <c r="N144" i="1"/>
  <c r="M439" i="1"/>
  <c r="K280" i="1"/>
  <c r="J279" i="1"/>
  <c r="K279" i="1" s="1"/>
  <c r="K46" i="1"/>
  <c r="J45" i="1"/>
  <c r="K45" i="1" s="1"/>
  <c r="J372" i="1"/>
  <c r="K372" i="1" s="1"/>
  <c r="K373" i="1"/>
  <c r="K331" i="1"/>
  <c r="J326" i="1"/>
  <c r="K326" i="1" s="1"/>
  <c r="K112" i="1"/>
  <c r="J111" i="1"/>
  <c r="K111" i="1" s="1"/>
  <c r="K13" i="1"/>
  <c r="J12" i="1"/>
  <c r="K12" i="1" s="1"/>
  <c r="K128" i="1"/>
  <c r="J127" i="1"/>
  <c r="K127" i="1" s="1"/>
  <c r="J56" i="1"/>
  <c r="K56" i="1" s="1"/>
  <c r="K425" i="1" l="1"/>
  <c r="J439" i="1"/>
  <c r="K439" i="1" s="1"/>
  <c r="N439" i="1"/>
  <c r="M442" i="1"/>
  <c r="O442" i="1" s="1"/>
  <c r="O443" i="1"/>
  <c r="O444" i="1"/>
  <c r="O446" i="1"/>
</calcChain>
</file>

<file path=xl/sharedStrings.xml><?xml version="1.0" encoding="utf-8"?>
<sst xmlns="http://schemas.openxmlformats.org/spreadsheetml/2006/main" count="1755" uniqueCount="308">
  <si>
    <t/>
  </si>
  <si>
    <t>Dział</t>
  </si>
  <si>
    <t>Rozdział</t>
  </si>
  <si>
    <t xml:space="preserve">§
</t>
  </si>
  <si>
    <t>Nazwa</t>
  </si>
  <si>
    <t>Wykonanie ogółem na 30.06.2019 r.</t>
  </si>
  <si>
    <t>%</t>
  </si>
  <si>
    <t>w tym:</t>
  </si>
  <si>
    <t>Wydatki bieżące</t>
  </si>
  <si>
    <t>Wykonanie</t>
  </si>
  <si>
    <t>Wydatki 
majątkowe</t>
  </si>
  <si>
    <t>1</t>
  </si>
  <si>
    <t>2</t>
  </si>
  <si>
    <t>3</t>
  </si>
  <si>
    <t>4</t>
  </si>
  <si>
    <t>5</t>
  </si>
  <si>
    <t>10</t>
  </si>
  <si>
    <t>010</t>
  </si>
  <si>
    <t>Rolnictwo i łowiectwo</t>
  </si>
  <si>
    <t>01010</t>
  </si>
  <si>
    <t>Infrastruktura wodociągowa i sanitacyjna wsi</t>
  </si>
  <si>
    <t>4390</t>
  </si>
  <si>
    <t>Zakup usług obejmujących wykonanie ekspertyz, analiz i opinii</t>
  </si>
  <si>
    <t>6050</t>
  </si>
  <si>
    <t>Wydatki inwestycyjne jednostek budżetowych</t>
  </si>
  <si>
    <t>01030</t>
  </si>
  <si>
    <t>Izby rolnicze</t>
  </si>
  <si>
    <t>2850</t>
  </si>
  <si>
    <t>Wpłaty gmin na rzecz izb rolniczych w wysokości 2% uzyskanych wpływów z podatku rolnego</t>
  </si>
  <si>
    <t>01095</t>
  </si>
  <si>
    <t>Pozostała działalność</t>
  </si>
  <si>
    <t>4010</t>
  </si>
  <si>
    <t>Wynagrodzenia osobowe pracowników</t>
  </si>
  <si>
    <t>4110</t>
  </si>
  <si>
    <t>Składki na ubezpieczenia społeczne</t>
  </si>
  <si>
    <t>4120</t>
  </si>
  <si>
    <t>Składki na Fundusz Pracy oraz Solidarnościowy Fundusz Wsparcia Osób Niepełnosprawnych</t>
  </si>
  <si>
    <t>4430</t>
  </si>
  <si>
    <t>Różne opłaty i składki</t>
  </si>
  <si>
    <t>400</t>
  </si>
  <si>
    <t>Wytwarzanie i zaopatrywanie w energię elektryczną, gaz i wodę</t>
  </si>
  <si>
    <t>40002</t>
  </si>
  <si>
    <t>Dostarczanie wody</t>
  </si>
  <si>
    <t>4040</t>
  </si>
  <si>
    <t>Dodatkowe wynagrodzenie roczne</t>
  </si>
  <si>
    <t>4210</t>
  </si>
  <si>
    <t>Zakup materiałów i wyposażenia</t>
  </si>
  <si>
    <t>4260</t>
  </si>
  <si>
    <t>Zakup energii</t>
  </si>
  <si>
    <t>4270</t>
  </si>
  <si>
    <t>Zakup usług remontowych</t>
  </si>
  <si>
    <t>4300</t>
  </si>
  <si>
    <t>Zakup usług pozostałych</t>
  </si>
  <si>
    <t>4410</t>
  </si>
  <si>
    <t>Podróże służbowe krajowe</t>
  </si>
  <si>
    <t>4440</t>
  </si>
  <si>
    <t>Odpisy na zakładowy fundusz świadczeń socjalnych</t>
  </si>
  <si>
    <t>600</t>
  </si>
  <si>
    <t>Transport i łączność</t>
  </si>
  <si>
    <t>60016</t>
  </si>
  <si>
    <t>Drogi publiczne gminne</t>
  </si>
  <si>
    <t>4170</t>
  </si>
  <si>
    <t>Wynagrodzenia bezosobowe</t>
  </si>
  <si>
    <t>4590</t>
  </si>
  <si>
    <t>Kary i odszkodowania wypłacane na rzecz osób fizycznych</t>
  </si>
  <si>
    <t>700</t>
  </si>
  <si>
    <t>Gospodarka mieszkaniowa</t>
  </si>
  <si>
    <t>70095</t>
  </si>
  <si>
    <t>710</t>
  </si>
  <si>
    <t>Działalność usługowa</t>
  </si>
  <si>
    <t>71004</t>
  </si>
  <si>
    <t>Plany zagospodarowania przestrzennego</t>
  </si>
  <si>
    <t>750</t>
  </si>
  <si>
    <t>Administracja publiczna</t>
  </si>
  <si>
    <t>75011</t>
  </si>
  <si>
    <t>Urzędy wojewódzkie</t>
  </si>
  <si>
    <t>75022</t>
  </si>
  <si>
    <t>Rady gmin (miast i miast na prawach powiatu)</t>
  </si>
  <si>
    <t>3030</t>
  </si>
  <si>
    <t xml:space="preserve">Różne wydatki na rzecz osób fizycznych </t>
  </si>
  <si>
    <t>75023</t>
  </si>
  <si>
    <t>Urzędy gmin (miast i miast na prawach powiatu)</t>
  </si>
  <si>
    <t>3020</t>
  </si>
  <si>
    <t>Wydatki osobowe niezaliczone do wynagrodzeń</t>
  </si>
  <si>
    <t>4140</t>
  </si>
  <si>
    <t>Wpłaty na Państwowy Fundusz Rehabilitacji Osób Niepełnosprawnych</t>
  </si>
  <si>
    <t>4280</t>
  </si>
  <si>
    <t>Zakup usług zdrowotnych</t>
  </si>
  <si>
    <t>4360</t>
  </si>
  <si>
    <t>Opłaty z tytułu zakupu usług telekomunikacyjnych</t>
  </si>
  <si>
    <t>4530</t>
  </si>
  <si>
    <t>Podatek od towarów i usług (VAT)</t>
  </si>
  <si>
    <t>4610</t>
  </si>
  <si>
    <t>Koszty postępowania sądowego i prokuratorskiego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</si>
  <si>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</si>
  <si>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</si>
  <si>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</si>
  <si>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</si>
  <si>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75085</t>
  </si>
  <si>
    <t>Wspólna obsługa jednostek samorządu terytorialnego</t>
  </si>
  <si>
    <t>75095</t>
  </si>
  <si>
    <t>2900</t>
  </si>
  <si>
    <t>Wpłaty gmin i powiatów na rzecz innych jednostek samorządu terytorialnego oraz związków gmin, związków powiatowo-gminnych, związków powiatów, związków metropolitalnych na dofinansowanie zadań bieżących</t>
  </si>
  <si>
    <t>Różne wydatki na rzecz osób fizycznych</t>
  </si>
  <si>
    <t>4100</t>
  </si>
  <si>
    <t>Wynagrodzenia agencyjno-prowizyjne</t>
  </si>
  <si>
    <t>6639</t>
  </si>
  <si>
    <t>Dotacje celowe przekazane do samorządu województwa na inwestycje i zakupy inwestycyjne realizowane na podstawie porozumień (umów) między jednostkami samorządu terytorialnego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</si>
  <si>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</si>
  <si>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</si>
  <si>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</si>
  <si>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</si>
  <si>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75109</t>
  </si>
  <si>
    <t>Wybory do rad gmin, rad powiatów i sejmików województw, wybory wójtów, burmistrzów i prezydentów miast oraz referenda gminne, powiatowe i wojewódzkie</t>
  </si>
  <si>
    <t>75113</t>
  </si>
  <si>
    <t>Wybory do Parlamentu Europejskiego</t>
  </si>
  <si>
    <t>754</t>
  </si>
  <si>
    <t>Bezpieczeństwo publiczne i ochrona przeciwpożarowa</t>
  </si>
  <si>
    <t>75412</t>
  </si>
  <si>
    <t>Ochotnicze straże pożarne</t>
  </si>
  <si>
    <t>757</t>
  </si>
  <si>
    <t>Obsługa długu publicznego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</si>
  <si>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</si>
  <si>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</si>
  <si>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</si>
  <si>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</si>
  <si>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</t>
  </si>
  <si>
    <t>Różne rozliczenia</t>
  </si>
  <si>
    <t>75818</t>
  </si>
  <si>
    <t>Rezerwy ogólne i celowe</t>
  </si>
  <si>
    <t>4810</t>
  </si>
  <si>
    <t>Rezerwy</t>
  </si>
  <si>
    <t>801</t>
  </si>
  <si>
    <t>Oświata i wychowanie</t>
  </si>
  <si>
    <t>80101</t>
  </si>
  <si>
    <t>Szkoły podstawowe</t>
  </si>
  <si>
    <t>4240</t>
  </si>
  <si>
    <t>Zakup środków dydaktycznych i książek</t>
  </si>
  <si>
    <t>80103</t>
  </si>
  <si>
    <t>Oddziały przedszkolne w szkołach podstawowych</t>
  </si>
  <si>
    <t>80104</t>
  </si>
  <si>
    <t xml:space="preserve">Przedszkola </t>
  </si>
  <si>
    <t>2540</t>
  </si>
  <si>
    <t>Dotacja podmiotowa z budżetu dla niepublicznej jednostki systemu oświaty</t>
  </si>
  <si>
    <t>4220</t>
  </si>
  <si>
    <t>Zakup środków żywności</t>
  </si>
  <si>
    <t>4330</t>
  </si>
  <si>
    <t>Zakup usług przez jednostki samorządu terytorialnego od innych jednostek samorządu terytorialnego0</t>
  </si>
  <si>
    <t>80110</t>
  </si>
  <si>
    <t>Gimnazja</t>
  </si>
  <si>
    <t>6057</t>
  </si>
  <si>
    <t>6059</t>
  </si>
  <si>
    <t>80113</t>
  </si>
  <si>
    <t>Dowożenie uczniów do szkół</t>
  </si>
  <si>
    <t>80146</t>
  </si>
  <si>
    <t>Dokształcanie i doskonalenie nauczycieli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</si>
  <si>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</si>
  <si>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</si>
  <si>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80150</t>
  </si>
  <si>
    <t>Realizacja zadań wymagających stosowania specjalnej organizacji nauki i metod pracy dla dzieci i młodzieży w szkołach podstawowych</t>
  </si>
  <si>
    <t>80152</t>
  </si>
  <si>
    <t>Realizacja zadań wymagających stosowania specjalnej organizacji nauki i metod pracy dla dzieci i młodzieży w gimnazjach, klasach dotychczasowego gimnazjum prowadzonych w szkołach innego typu, liceach ogólnokształcących, technikach, szkołach policealnych, branżowych szkołach I i II stopnia i klasach dotychczasowej zasadniczej szkoły zawodowej prowadzonych w branżowych szkołach I stopnia oraz szkołach artystycznych</t>
  </si>
  <si>
    <t>80153</t>
  </si>
  <si>
    <t>Zapewnienie uczniom prawa do bezpłatnego dostępu do podręczników, materiałów edukacyjnych lub materiałów ćwiczeniowych</t>
  </si>
  <si>
    <t>80195</t>
  </si>
  <si>
    <t>4017</t>
  </si>
  <si>
    <t>4019</t>
  </si>
  <si>
    <t>4177</t>
  </si>
  <si>
    <t>4179</t>
  </si>
  <si>
    <t>4217</t>
  </si>
  <si>
    <t>4219</t>
  </si>
  <si>
    <t>4277</t>
  </si>
  <si>
    <t>4279</t>
  </si>
  <si>
    <t>4307</t>
  </si>
  <si>
    <t>4309</t>
  </si>
  <si>
    <t>4707</t>
  </si>
  <si>
    <t>4709</t>
  </si>
  <si>
    <t>851</t>
  </si>
  <si>
    <t>Ochrona zdrowia</t>
  </si>
  <si>
    <t>85153</t>
  </si>
  <si>
    <t>Zwalczanie narkomanii</t>
  </si>
  <si>
    <t>85154</t>
  </si>
  <si>
    <t>Przeciwdziałanie alkoholizmowi</t>
  </si>
  <si>
    <t>852</t>
  </si>
  <si>
    <t>Pomoc społeczna</t>
  </si>
  <si>
    <t>85202</t>
  </si>
  <si>
    <t>Domy pomocy społecznej</t>
  </si>
  <si>
    <t>Zakup usług przez jednostki samorządu terytorialnego od innych jednostek samorządu terytorialnego</t>
  </si>
  <si>
    <t>85205</t>
  </si>
  <si>
    <t>Zadania w zakresie przeciwdziałania przemocy w rodzinie</t>
  </si>
  <si>
    <t>85213</t>
  </si>
  <si>
    <t>Składki na ubezpieczenie zdrowotne opłacane za osoby pobierające niektóre świadczenia z pomocy społecznej oraz za osoby uczestniczące w zajęciach w centrum integracji społecznej</t>
  </si>
  <si>
    <t>4130</t>
  </si>
  <si>
    <t>Składki na ubezpieczenie zdrowotne</t>
  </si>
  <si>
    <t>85214</t>
  </si>
  <si>
    <t>Zasiłki okresowe, celowe i pomoc w naturze oraz składki na ubezpieczenia emerytalne i rentowe</t>
  </si>
  <si>
    <t>3110</t>
  </si>
  <si>
    <t>Świadczenia społeczne</t>
  </si>
  <si>
    <t>85216</t>
  </si>
  <si>
    <t>Zasiłki stałe</t>
  </si>
  <si>
    <t>85219</t>
  </si>
  <si>
    <t>Ośrodki pomocy społecznej</t>
  </si>
  <si>
    <t>85228</t>
  </si>
  <si>
    <t>Usługi opiekuńcze i specjalistyczne usługi opiekuńcze</t>
  </si>
  <si>
    <t>85230</t>
  </si>
  <si>
    <t>Pomoc w zakresie dożywiania</t>
  </si>
  <si>
    <t>854</t>
  </si>
  <si>
    <t>Edukacyjna opieka wychowawcza</t>
  </si>
  <si>
    <t>85404</t>
  </si>
  <si>
    <t>Wczesne wspomaganie rozwoju dziecka</t>
  </si>
  <si>
    <t>85412</t>
  </si>
  <si>
    <t>Kolonie i obozy oraz inne formy wypoczynku dzieci i młodzieży szkolnej, a także szkolenia młodzieży</t>
  </si>
  <si>
    <t>85415</t>
  </si>
  <si>
    <t>Pomoc materialna dla uczniów o charakterze socjalnym</t>
  </si>
  <si>
    <t>3240</t>
  </si>
  <si>
    <t>Stypendia dla uczniów</t>
  </si>
  <si>
    <t>3260</t>
  </si>
  <si>
    <t>Inne formy pomocy dla uczniów</t>
  </si>
  <si>
    <t>85416</t>
  </si>
  <si>
    <t>Pomoc materialna dla uczniów o charakterze motywacyjnym</t>
  </si>
  <si>
    <t>855</t>
  </si>
  <si>
    <t>Rodzina</t>
  </si>
  <si>
    <t>85501</t>
  </si>
  <si>
    <t>Świadczenie wychowawcze</t>
  </si>
  <si>
    <t>2910</t>
  </si>
  <si>
    <t>Zwrot dotacji oraz płatności wykorzystanych niezgodnie z przeznaczeniem lub wykorzystanych z naruszeniem procedur, o których mowa w art. 184 ustawy, pobranych nienależnie lub w nadmiernej wysokości</t>
  </si>
  <si>
    <t>85502</t>
  </si>
  <si>
    <t>Świadczenia rodzinne, świadczenie z funduszu alimentacyjnego oraz składki na ubezpieczenia emerytalne i rentowe z ubezpieczenia społecznego</t>
  </si>
  <si>
    <t>85503</t>
  </si>
  <si>
    <t>Karta Dużej Rodziny</t>
  </si>
  <si>
    <t>85504</t>
  </si>
  <si>
    <t>Wspieranie rodziny</t>
  </si>
  <si>
    <t>85505</t>
  </si>
  <si>
    <t>Tworzenie i funkcjonowanie żłobków</t>
  </si>
  <si>
    <t>2830</t>
  </si>
  <si>
    <t>Dotacja celowa z budżetu na finansowanie lub dofinansowanie zadań zleconych do realizacji pozostałym jednostkom nie zaliczanym do sektora finansów publicznych</t>
  </si>
  <si>
    <t>85506</t>
  </si>
  <si>
    <t>Tworzenie i funkcjonowanie klubów dziecięcych</t>
  </si>
  <si>
    <t>85508</t>
  </si>
  <si>
    <t>Rodziny zastępcze</t>
  </si>
  <si>
    <t>85513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</si>
  <si>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</si>
  <si>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>900</t>
  </si>
  <si>
    <t>Gospodarka komunalna i ochrona środowiska</t>
  </si>
  <si>
    <t>90001</t>
  </si>
  <si>
    <t>Gospodarka ściekowa i ochrona wód</t>
  </si>
  <si>
    <t>6230</t>
  </si>
  <si>
    <t>Dotacje celowe z budżetu na finansowanie lub dofinansowanie kosztów realizacji inwestycji i zakupów inwestycyjnych jednostek nie zaliczanych do sektora finansów publicznych</t>
  </si>
  <si>
    <t>90002</t>
  </si>
  <si>
    <t>Gospodarka odpadami komunalnymi</t>
  </si>
  <si>
    <t>90004</t>
  </si>
  <si>
    <t>Utrzymanie zieleni w miastach i gminach</t>
  </si>
  <si>
    <t>90005</t>
  </si>
  <si>
    <t>Ochrona powietrza atmosferycznego i klimatu</t>
  </si>
  <si>
    <t>90006</t>
  </si>
  <si>
    <t>Ochrona gleby i wód podziemnych</t>
  </si>
  <si>
    <t>4510</t>
  </si>
  <si>
    <t>Opłaty na rzecz budżetu państwa</t>
  </si>
  <si>
    <t>90015</t>
  </si>
  <si>
    <t>Oświetlenie ulic, placów i dróg</t>
  </si>
  <si>
    <t>90026</t>
  </si>
  <si>
    <t>Pozostałe działania związane z gospodarką odpadami</t>
  </si>
  <si>
    <t>90095</t>
  </si>
  <si>
    <t>921</t>
  </si>
  <si>
    <t>Kultura i ochrona dziedzictwa narodowego</t>
  </si>
  <si>
    <t>92113</t>
  </si>
  <si>
    <t>Centra kultury i sztuki</t>
  </si>
  <si>
    <t>2480</t>
  </si>
  <si>
    <t>Dotacja podmiotowa z budżetu dla samorządowej instytucji kultury</t>
  </si>
  <si>
    <t>92116</t>
  </si>
  <si>
    <t>Biblioteki</t>
  </si>
  <si>
    <t>92195</t>
  </si>
  <si>
    <t>2820</t>
  </si>
  <si>
    <t>Dotacja celowa z budżetu na finansowanie lub dofinansowanie zadań zleconych do realizacji stowarzyszeniom</t>
  </si>
  <si>
    <t>926</t>
  </si>
  <si>
    <t>Kultura fizyczna</t>
  </si>
  <si>
    <t>92605</t>
  </si>
  <si>
    <t>Zadania w zakresie kultury fizycznej</t>
  </si>
  <si>
    <t>4190</t>
  </si>
  <si>
    <t>Nagrody konkursowe</t>
  </si>
  <si>
    <t>6060</t>
  </si>
  <si>
    <t>Wydatki na zakupy inwestycyjne jednostek budżetowych</t>
  </si>
  <si>
    <t>92695</t>
  </si>
  <si>
    <t>Wydatki razem:</t>
  </si>
  <si>
    <t xml:space="preserve">Nazwa </t>
  </si>
  <si>
    <t>Plan</t>
  </si>
  <si>
    <t>Wydatki ogółem (1+2)</t>
  </si>
  <si>
    <t>1. Wydatki bieżące</t>
  </si>
  <si>
    <t>a) wydatki jednosetk budżetowych, w tym:</t>
  </si>
  <si>
    <t xml:space="preserve">     wynagrodzenia i składki od nich naliczane</t>
  </si>
  <si>
    <t xml:space="preserve">     wydatki związane z realizacją ich statutowych zadań</t>
  </si>
  <si>
    <t>b) dotacje na zadania bieżące</t>
  </si>
  <si>
    <t>c) świadczenia na rzecz osób fizycznych</t>
  </si>
  <si>
    <t>d) wypłaty z tytułu poręczeń i gwarancji  udzielonych przez jst, przypadające do spłaty w danym roku budżetowym</t>
  </si>
  <si>
    <t>e) obsługa długu jst</t>
  </si>
  <si>
    <t>f) wydatki na programy finansowane z udziałem środków o których mowa  w art. 5 ust 1 pkt 2 i 3 w części związanej z realizacją zadań jst</t>
  </si>
  <si>
    <t>2. Wydatki majątkowe</t>
  </si>
  <si>
    <t>a) inwestycje i zakupy inwestycyjne</t>
  </si>
  <si>
    <t>w tym wydatki na programy finansowane z udziałem środków o których mowa  w art. 5 ust 1 pkt 2 i 3 w części związanej z realizacją zadań jst</t>
  </si>
  <si>
    <t>b) zakup i objęcie akcji i udziałów</t>
  </si>
  <si>
    <t>c) wniesienie udziałów do spółek prawa handlowego</t>
  </si>
  <si>
    <t>Podsumowanie wg grup klasyfikacji budżetowej:</t>
  </si>
  <si>
    <t>Wykonanie na 30.06.2019 r.</t>
  </si>
  <si>
    <t>Plan wydatków ogółem                        po zmianach</t>
  </si>
  <si>
    <t xml:space="preserve">Wójta Gminy Radziejowice </t>
  </si>
  <si>
    <t xml:space="preserve">Informacja z wykonania planu wydatków Gminy Radziejowice za I półrocze 2019 r. </t>
  </si>
  <si>
    <t>Tabela nr 2 do Zarządzenia Nr  73/2019</t>
  </si>
  <si>
    <t>z dnia 22 sierpnia 2019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</si>
</sst>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_-* #,##0.00\ _z_ł_-;\-* #,##0.00\ _z_ł_-;_-* &quot;-&quot;??\ _z_ł_-;_-@_-"/>
  </numFmts>
  <fonts count="32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7"/>
      <color indexed="8"/>
      <name val="Calibri"/>
      <family val="2"/>
      <charset val="238"/>
    </font>
    <font>
      <i/>
      <sz val="7"/>
      <color indexed="8"/>
      <name val="Calibri"/>
      <family val="2"/>
      <charset val="238"/>
    </font>
    <font>
      <b/>
      <i/>
      <sz val="7"/>
      <color indexed="8"/>
      <name val="Calibri"/>
      <family val="2"/>
      <charset val="238"/>
    </font>
    <font>
      <b/>
      <sz val="7"/>
      <color indexed="8"/>
      <name val="Calibri"/>
      <family val="2"/>
      <charset val="238"/>
    </font>
    <font>
      <sz val="6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8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i/>
      <sz val="7"/>
      <color indexed="8"/>
      <name val="Times New Roman"/>
      <family val="1"/>
      <charset val="238"/>
    </font>
    <font>
      <i/>
      <sz val="11"/>
      <color indexed="8"/>
      <name val="Calibri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7E6E6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43" fontId="2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4">
    <xf numFmtId="0" fontId="0" fillId="0" borderId="0" xfId="0"/>
    <xf numFmtId="0" fontId="0" fillId="0" borderId="0" xfId="0" applyFont="1"/>
    <xf numFmtId="0" fontId="25" fillId="0" borderId="0" xfId="0" applyFont="1"/>
    <xf numFmtId="0" fontId="22" fillId="33" borderId="29" xfId="0" applyNumberFormat="1" applyFont="1" applyFill="1" applyBorder="1" applyAlignment="1" applyProtection="1">
      <alignment horizontal="center" vertical="center" wrapText="1"/>
    </xf>
    <xf numFmtId="0" fontId="26" fillId="0" borderId="0" xfId="0" applyFont="1"/>
    <xf numFmtId="0" fontId="21" fillId="0" borderId="35" xfId="0" applyNumberFormat="1" applyFont="1" applyFill="1" applyBorder="1" applyAlignment="1" applyProtection="1">
      <alignment horizontal="center" vertical="center" wrapText="1"/>
    </xf>
    <xf numFmtId="39" fontId="21" fillId="33" borderId="34" xfId="0" applyNumberFormat="1" applyFont="1" applyFill="1" applyBorder="1" applyAlignment="1" applyProtection="1">
      <alignment horizontal="right" vertical="center" wrapText="1"/>
    </xf>
    <xf numFmtId="39" fontId="18" fillId="0" borderId="34" xfId="0" applyNumberFormat="1" applyFont="1" applyFill="1" applyBorder="1" applyAlignment="1" applyProtection="1">
      <alignment horizontal="right" vertical="center" wrapText="1"/>
    </xf>
    <xf numFmtId="0" fontId="27" fillId="0" borderId="0" xfId="0" applyFont="1"/>
    <xf numFmtId="0" fontId="18" fillId="0" borderId="42" xfId="0" applyNumberFormat="1" applyFont="1" applyFill="1" applyBorder="1" applyAlignment="1" applyProtection="1">
      <alignment horizontal="center" vertical="center" wrapText="1"/>
    </xf>
    <xf numFmtId="39" fontId="18" fillId="33" borderId="41" xfId="0" applyNumberFormat="1" applyFont="1" applyFill="1" applyBorder="1" applyAlignment="1" applyProtection="1">
      <alignment horizontal="right" vertical="center" wrapText="1"/>
    </xf>
    <xf numFmtId="0" fontId="21" fillId="0" borderId="42" xfId="0" applyNumberFormat="1" applyFont="1" applyFill="1" applyBorder="1" applyAlignment="1" applyProtection="1">
      <alignment horizontal="center" vertical="center" wrapText="1"/>
    </xf>
    <xf numFmtId="39" fontId="21" fillId="33" borderId="41" xfId="0" applyNumberFormat="1" applyFont="1" applyFill="1" applyBorder="1" applyAlignment="1" applyProtection="1">
      <alignment horizontal="right" vertical="center" wrapText="1"/>
    </xf>
    <xf numFmtId="164" fontId="18" fillId="33" borderId="41" xfId="0" applyNumberFormat="1" applyFont="1" applyFill="1" applyBorder="1" applyAlignment="1" applyProtection="1">
      <alignment horizontal="right" vertical="center" wrapText="1"/>
    </xf>
    <xf numFmtId="164" fontId="18" fillId="0" borderId="41" xfId="0" applyNumberFormat="1" applyFont="1" applyFill="1" applyBorder="1" applyAlignment="1" applyProtection="1">
      <alignment horizontal="right" vertical="center" wrapText="1"/>
    </xf>
    <xf numFmtId="164" fontId="26" fillId="0" borderId="0" xfId="0" applyNumberFormat="1" applyFont="1"/>
    <xf numFmtId="39" fontId="21" fillId="33" borderId="46" xfId="0" applyNumberFormat="1" applyFont="1" applyFill="1" applyBorder="1" applyAlignment="1" applyProtection="1">
      <alignment horizontal="right" vertical="center" wrapText="1"/>
    </xf>
    <xf numFmtId="39" fontId="21" fillId="33" borderId="49" xfId="0" applyNumberFormat="1" applyFont="1" applyFill="1" applyBorder="1" applyAlignment="1" applyProtection="1">
      <alignment horizontal="right" vertical="center" wrapText="1"/>
    </xf>
    <xf numFmtId="0" fontId="27" fillId="0" borderId="0" xfId="0" applyFont="1" applyFill="1"/>
    <xf numFmtId="0" fontId="21" fillId="0" borderId="0" xfId="0" applyNumberFormat="1" applyFont="1" applyFill="1" applyBorder="1" applyAlignment="1" applyProtection="1">
      <alignment horizontal="center" vertical="center" wrapText="1"/>
    </xf>
    <xf numFmtId="39" fontId="21" fillId="0" borderId="0" xfId="0" applyNumberFormat="1" applyFont="1" applyFill="1" applyBorder="1" applyAlignment="1" applyProtection="1">
      <alignment horizontal="right" vertical="center" wrapText="1"/>
    </xf>
    <xf numFmtId="39" fontId="18" fillId="0" borderId="0" xfId="0" applyNumberFormat="1" applyFont="1" applyFill="1" applyBorder="1" applyAlignment="1" applyProtection="1">
      <alignment horizontal="right" vertical="center" wrapText="1"/>
    </xf>
    <xf numFmtId="0" fontId="18" fillId="0" borderId="0" xfId="0" applyFont="1"/>
    <xf numFmtId="0" fontId="21" fillId="33" borderId="29" xfId="0" applyFont="1" applyFill="1" applyBorder="1" applyAlignment="1">
      <alignment horizontal="center" vertical="center"/>
    </xf>
    <xf numFmtId="0" fontId="21" fillId="0" borderId="30" xfId="0" applyFont="1" applyBorder="1" applyAlignment="1">
      <alignment horizontal="left"/>
    </xf>
    <xf numFmtId="0" fontId="21" fillId="0" borderId="32" xfId="0" applyFont="1" applyBorder="1" applyAlignment="1">
      <alignment horizontal="left"/>
    </xf>
    <xf numFmtId="0" fontId="21" fillId="0" borderId="31" xfId="0" applyFont="1" applyBorder="1" applyAlignment="1">
      <alignment horizontal="left"/>
    </xf>
    <xf numFmtId="43" fontId="21" fillId="0" borderId="29" xfId="1" applyFont="1" applyBorder="1"/>
    <xf numFmtId="0" fontId="20" fillId="0" borderId="30" xfId="0" applyFont="1" applyBorder="1" applyAlignment="1">
      <alignment horizontal="left"/>
    </xf>
    <xf numFmtId="0" fontId="20" fillId="0" borderId="32" xfId="0" applyFont="1" applyBorder="1" applyAlignment="1">
      <alignment horizontal="left"/>
    </xf>
    <xf numFmtId="0" fontId="20" fillId="0" borderId="31" xfId="0" applyFont="1" applyBorder="1" applyAlignment="1">
      <alignment horizontal="left"/>
    </xf>
    <xf numFmtId="43" fontId="20" fillId="0" borderId="29" xfId="1" applyFont="1" applyBorder="1"/>
    <xf numFmtId="0" fontId="19" fillId="0" borderId="30" xfId="0" applyFont="1" applyBorder="1" applyAlignment="1">
      <alignment horizontal="left"/>
    </xf>
    <xf numFmtId="0" fontId="19" fillId="0" borderId="32" xfId="0" applyFont="1" applyBorder="1" applyAlignment="1">
      <alignment horizontal="left"/>
    </xf>
    <xf numFmtId="0" fontId="19" fillId="0" borderId="31" xfId="0" applyFont="1" applyBorder="1" applyAlignment="1">
      <alignment horizontal="left"/>
    </xf>
    <xf numFmtId="43" fontId="18" fillId="0" borderId="29" xfId="1" applyFont="1" applyBorder="1"/>
    <xf numFmtId="165" fontId="21" fillId="0" borderId="34" xfId="0" applyNumberFormat="1" applyFont="1" applyFill="1" applyBorder="1" applyAlignment="1" applyProtection="1">
      <alignment horizontal="right" vertical="center" wrapText="1"/>
    </xf>
    <xf numFmtId="165" fontId="18" fillId="0" borderId="34" xfId="0" applyNumberFormat="1" applyFont="1" applyFill="1" applyBorder="1" applyAlignment="1" applyProtection="1">
      <alignment horizontal="right" vertical="center" wrapText="1"/>
    </xf>
    <xf numFmtId="165" fontId="18" fillId="0" borderId="39" xfId="0" applyNumberFormat="1" applyFont="1" applyFill="1" applyBorder="1" applyAlignment="1" applyProtection="1">
      <alignment horizontal="right" vertical="center" wrapText="1"/>
    </xf>
    <xf numFmtId="165" fontId="18" fillId="0" borderId="41" xfId="0" applyNumberFormat="1" applyFont="1" applyFill="1" applyBorder="1" applyAlignment="1" applyProtection="1">
      <alignment horizontal="right" vertical="center" wrapText="1"/>
    </xf>
    <xf numFmtId="165" fontId="18" fillId="0" borderId="42" xfId="0" applyNumberFormat="1" applyFont="1" applyFill="1" applyBorder="1" applyAlignment="1" applyProtection="1">
      <alignment horizontal="right" vertical="center" wrapText="1"/>
    </xf>
    <xf numFmtId="165" fontId="21" fillId="0" borderId="41" xfId="0" applyNumberFormat="1" applyFont="1" applyFill="1" applyBorder="1" applyAlignment="1" applyProtection="1">
      <alignment horizontal="right" vertical="center" wrapText="1"/>
    </xf>
    <xf numFmtId="164" fontId="18" fillId="0" borderId="42" xfId="0" applyNumberFormat="1" applyFont="1" applyFill="1" applyBorder="1" applyAlignment="1" applyProtection="1">
      <alignment horizontal="right" vertical="center" wrapText="1"/>
    </xf>
    <xf numFmtId="164" fontId="18" fillId="0" borderId="34" xfId="0" applyNumberFormat="1" applyFont="1" applyFill="1" applyBorder="1" applyAlignment="1" applyProtection="1">
      <alignment horizontal="right" vertical="center" wrapText="1"/>
    </xf>
    <xf numFmtId="164" fontId="21" fillId="0" borderId="41" xfId="0" applyNumberFormat="1" applyFont="1" applyFill="1" applyBorder="1" applyAlignment="1" applyProtection="1">
      <alignment horizontal="right" vertical="center" wrapText="1"/>
    </xf>
    <xf numFmtId="164" fontId="18" fillId="0" borderId="39" xfId="0" applyNumberFormat="1" applyFont="1" applyFill="1" applyBorder="1" applyAlignment="1" applyProtection="1">
      <alignment horizontal="right" vertical="center" wrapText="1"/>
    </xf>
    <xf numFmtId="43" fontId="19" fillId="0" borderId="29" xfId="1" applyFont="1" applyBorder="1"/>
    <xf numFmtId="39" fontId="21" fillId="33" borderId="41" xfId="0" applyNumberFormat="1" applyFont="1" applyFill="1" applyBorder="1" applyAlignment="1" applyProtection="1">
      <alignment horizontal="right" vertical="center" wrapText="1"/>
    </xf>
    <xf numFmtId="39" fontId="21" fillId="0" borderId="34" xfId="0" applyNumberFormat="1" applyFont="1" applyFill="1" applyBorder="1" applyAlignment="1" applyProtection="1">
      <alignment horizontal="right" vertical="center" wrapText="1"/>
    </xf>
    <xf numFmtId="165" fontId="21" fillId="0" borderId="39" xfId="0" applyNumberFormat="1" applyFont="1" applyFill="1" applyBorder="1" applyAlignment="1" applyProtection="1">
      <alignment horizontal="right" vertical="center" wrapText="1"/>
    </xf>
    <xf numFmtId="164" fontId="21" fillId="0" borderId="39" xfId="0" applyNumberFormat="1" applyFont="1" applyFill="1" applyBorder="1" applyAlignment="1" applyProtection="1">
      <alignment horizontal="right" vertical="center" wrapText="1"/>
    </xf>
    <xf numFmtId="164" fontId="21" fillId="0" borderId="34" xfId="0" applyNumberFormat="1" applyFont="1" applyFill="1" applyBorder="1" applyAlignment="1" applyProtection="1">
      <alignment horizontal="right" vertical="center" wrapText="1"/>
    </xf>
    <xf numFmtId="0" fontId="19" fillId="0" borderId="0" xfId="0" applyFont="1"/>
    <xf numFmtId="0" fontId="20" fillId="0" borderId="0" xfId="0" applyNumberFormat="1" applyFont="1" applyFill="1" applyBorder="1" applyAlignment="1" applyProtection="1">
      <alignment horizontal="center" vertical="center" wrapText="1"/>
    </xf>
    <xf numFmtId="39" fontId="20" fillId="0" borderId="0" xfId="0" applyNumberFormat="1" applyFont="1" applyFill="1" applyBorder="1" applyAlignment="1" applyProtection="1">
      <alignment horizontal="right" vertical="center" wrapText="1"/>
    </xf>
    <xf numFmtId="39" fontId="19" fillId="0" borderId="0" xfId="0" applyNumberFormat="1" applyFont="1" applyFill="1" applyBorder="1" applyAlignment="1" applyProtection="1">
      <alignment horizontal="right" vertical="center" wrapText="1"/>
    </xf>
    <xf numFmtId="0" fontId="30" fillId="0" borderId="0" xfId="0" applyFont="1" applyFill="1"/>
    <xf numFmtId="43" fontId="31" fillId="0" borderId="29" xfId="1" applyFont="1" applyBorder="1"/>
    <xf numFmtId="0" fontId="23" fillId="0" borderId="0" xfId="0" applyFont="1"/>
    <xf numFmtId="0" fontId="0" fillId="0" borderId="0" xfId="0" applyAlignment="1"/>
    <xf numFmtId="0" fontId="23" fillId="0" borderId="0" xfId="0" applyFont="1" applyAlignment="1"/>
    <xf numFmtId="0" fontId="22" fillId="33" borderId="30" xfId="0" applyNumberFormat="1" applyFont="1" applyFill="1" applyBorder="1" applyAlignment="1" applyProtection="1">
      <alignment horizontal="center" vertical="center" wrapText="1"/>
    </xf>
    <xf numFmtId="0" fontId="22" fillId="33" borderId="31" xfId="0" applyNumberFormat="1" applyFont="1" applyFill="1" applyBorder="1" applyAlignment="1" applyProtection="1">
      <alignment horizontal="center" vertical="center" wrapText="1"/>
    </xf>
    <xf numFmtId="0" fontId="22" fillId="33" borderId="32" xfId="0" applyNumberFormat="1" applyFont="1" applyFill="1" applyBorder="1" applyAlignment="1" applyProtection="1">
      <alignment horizontal="center" vertical="center" wrapText="1"/>
    </xf>
    <xf numFmtId="0" fontId="21" fillId="0" borderId="33" xfId="0" applyNumberFormat="1" applyFont="1" applyFill="1" applyBorder="1" applyAlignment="1" applyProtection="1">
      <alignment horizontal="center" vertical="center" wrapText="1"/>
    </xf>
    <xf numFmtId="0" fontId="21" fillId="0" borderId="34" xfId="0" applyNumberFormat="1" applyFont="1" applyFill="1" applyBorder="1" applyAlignment="1" applyProtection="1">
      <alignment horizontal="center" vertical="center" wrapText="1"/>
    </xf>
    <xf numFmtId="0" fontId="21" fillId="0" borderId="36" xfId="0" applyNumberFormat="1" applyFont="1" applyFill="1" applyBorder="1" applyAlignment="1" applyProtection="1">
      <alignment horizontal="left" vertical="center" wrapText="1"/>
    </xf>
    <xf numFmtId="0" fontId="21" fillId="0" borderId="37" xfId="0" applyNumberFormat="1" applyFont="1" applyFill="1" applyBorder="1" applyAlignment="1" applyProtection="1">
      <alignment horizontal="left" vertical="center" wrapText="1"/>
    </xf>
    <xf numFmtId="0" fontId="21" fillId="0" borderId="34" xfId="0" applyNumberFormat="1" applyFont="1" applyFill="1" applyBorder="1" applyAlignment="1" applyProtection="1">
      <alignment horizontal="left" vertical="center" wrapText="1"/>
    </xf>
    <xf numFmtId="39" fontId="21" fillId="33" borderId="19" xfId="0" applyNumberFormat="1" applyFont="1" applyFill="1" applyBorder="1" applyAlignment="1" applyProtection="1">
      <alignment horizontal="right" vertical="center" wrapText="1"/>
    </xf>
    <xf numFmtId="39" fontId="21" fillId="33" borderId="38" xfId="0" applyNumberFormat="1" applyFont="1" applyFill="1" applyBorder="1" applyAlignment="1" applyProtection="1">
      <alignment horizontal="right" vertical="center" wrapText="1"/>
    </xf>
    <xf numFmtId="0" fontId="29" fillId="33" borderId="14" xfId="0" applyNumberFormat="1" applyFont="1" applyFill="1" applyBorder="1" applyAlignment="1" applyProtection="1">
      <alignment horizontal="center" vertical="center" wrapText="1"/>
    </xf>
    <xf numFmtId="0" fontId="29" fillId="33" borderId="17" xfId="0" applyNumberFormat="1" applyFont="1" applyFill="1" applyBorder="1" applyAlignment="1" applyProtection="1">
      <alignment horizontal="center" vertical="center" wrapText="1"/>
    </xf>
    <xf numFmtId="0" fontId="23" fillId="33" borderId="19" xfId="0" applyNumberFormat="1" applyFont="1" applyFill="1" applyBorder="1" applyAlignment="1" applyProtection="1">
      <alignment horizontal="center" vertical="center" wrapText="1"/>
    </xf>
    <xf numFmtId="0" fontId="23" fillId="33" borderId="21" xfId="0" applyNumberFormat="1" applyFont="1" applyFill="1" applyBorder="1" applyAlignment="1" applyProtection="1">
      <alignment horizontal="center" vertical="center" wrapText="1"/>
    </xf>
    <xf numFmtId="0" fontId="23" fillId="33" borderId="20" xfId="0" applyNumberFormat="1" applyFont="1" applyFill="1" applyBorder="1" applyAlignment="1" applyProtection="1">
      <alignment horizontal="center" vertical="center" wrapText="1"/>
    </xf>
    <xf numFmtId="0" fontId="23" fillId="33" borderId="22" xfId="0" applyNumberFormat="1" applyFont="1" applyFill="1" applyBorder="1" applyAlignment="1" applyProtection="1">
      <alignment horizontal="center" vertical="center" wrapText="1"/>
    </xf>
    <xf numFmtId="0" fontId="23" fillId="33" borderId="16" xfId="0" applyNumberFormat="1" applyFont="1" applyFill="1" applyBorder="1" applyAlignment="1" applyProtection="1">
      <alignment horizontal="center" vertical="center" wrapText="1"/>
    </xf>
    <xf numFmtId="0" fontId="23" fillId="33" borderId="23" xfId="0" applyNumberFormat="1" applyFont="1" applyFill="1" applyBorder="1" applyAlignment="1" applyProtection="1">
      <alignment horizontal="center" vertical="center" wrapText="1"/>
    </xf>
    <xf numFmtId="0" fontId="23" fillId="33" borderId="25" xfId="0" applyNumberFormat="1" applyFont="1" applyFill="1" applyBorder="1" applyAlignment="1" applyProtection="1">
      <alignment horizontal="center" vertical="center" wrapText="1"/>
    </xf>
    <xf numFmtId="0" fontId="23" fillId="33" borderId="24" xfId="0" applyNumberFormat="1" applyFont="1" applyFill="1" applyBorder="1" applyAlignment="1" applyProtection="1">
      <alignment horizontal="center" vertical="center" wrapText="1"/>
    </xf>
    <xf numFmtId="0" fontId="23" fillId="33" borderId="0" xfId="0" applyNumberFormat="1" applyFont="1" applyFill="1" applyBorder="1" applyAlignment="1" applyProtection="1">
      <alignment horizontal="center" vertical="center" wrapText="1"/>
    </xf>
    <xf numFmtId="0" fontId="23" fillId="33" borderId="26" xfId="0" applyNumberFormat="1" applyFont="1" applyFill="1" applyBorder="1" applyAlignment="1" applyProtection="1">
      <alignment horizontal="center" vertical="center" wrapText="1"/>
    </xf>
    <xf numFmtId="0" fontId="23" fillId="33" borderId="17" xfId="0" applyNumberFormat="1" applyFont="1" applyFill="1" applyBorder="1" applyAlignment="1" applyProtection="1">
      <alignment horizontal="center" vertical="center" wrapText="1"/>
    </xf>
    <xf numFmtId="0" fontId="23" fillId="33" borderId="27" xfId="0" applyNumberFormat="1" applyFont="1" applyFill="1" applyBorder="1" applyAlignment="1" applyProtection="1">
      <alignment horizontal="center" vertical="center" wrapText="1"/>
    </xf>
    <xf numFmtId="0" fontId="23" fillId="33" borderId="28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21" fillId="0" borderId="0" xfId="0" applyNumberFormat="1" applyFont="1" applyFill="1" applyBorder="1" applyAlignment="1" applyProtection="1">
      <alignment horizontal="left" vertical="center" wrapText="1"/>
    </xf>
    <xf numFmtId="0" fontId="29" fillId="33" borderId="10" xfId="0" applyNumberFormat="1" applyFont="1" applyFill="1" applyBorder="1" applyAlignment="1" applyProtection="1">
      <alignment horizontal="center" vertical="center" wrapText="1"/>
    </xf>
    <xf numFmtId="0" fontId="29" fillId="33" borderId="11" xfId="0" applyNumberFormat="1" applyFont="1" applyFill="1" applyBorder="1" applyAlignment="1" applyProtection="1">
      <alignment horizontal="center" vertical="center" wrapText="1"/>
    </xf>
    <xf numFmtId="0" fontId="29" fillId="33" borderId="12" xfId="0" applyNumberFormat="1" applyFont="1" applyFill="1" applyBorder="1" applyAlignment="1" applyProtection="1">
      <alignment horizontal="center" vertical="center" wrapText="1"/>
    </xf>
    <xf numFmtId="0" fontId="29" fillId="33" borderId="13" xfId="0" applyNumberFormat="1" applyFont="1" applyFill="1" applyBorder="1" applyAlignment="1" applyProtection="1">
      <alignment horizontal="center" vertical="center" wrapText="1"/>
    </xf>
    <xf numFmtId="0" fontId="29" fillId="33" borderId="15" xfId="0" applyNumberFormat="1" applyFont="1" applyFill="1" applyBorder="1" applyAlignment="1" applyProtection="1">
      <alignment horizontal="center" vertical="center" wrapText="1"/>
    </xf>
    <xf numFmtId="0" fontId="29" fillId="33" borderId="18" xfId="0" applyNumberFormat="1" applyFont="1" applyFill="1" applyBorder="1" applyAlignment="1" applyProtection="1">
      <alignment horizontal="center" vertical="center" wrapText="1"/>
    </xf>
    <xf numFmtId="0" fontId="29" fillId="33" borderId="16" xfId="0" applyNumberFormat="1" applyFont="1" applyFill="1" applyBorder="1" applyAlignment="1" applyProtection="1">
      <alignment horizontal="center" vertical="center" wrapText="1"/>
    </xf>
    <xf numFmtId="0" fontId="29" fillId="33" borderId="0" xfId="0" applyNumberFormat="1" applyFont="1" applyFill="1" applyBorder="1" applyAlignment="1" applyProtection="1">
      <alignment horizontal="center" vertical="center" wrapText="1"/>
    </xf>
    <xf numFmtId="0" fontId="18" fillId="0" borderId="40" xfId="0" applyNumberFormat="1" applyFont="1" applyFill="1" applyBorder="1" applyAlignment="1" applyProtection="1">
      <alignment horizontal="center" vertical="center" wrapText="1"/>
    </xf>
    <xf numFmtId="0" fontId="18" fillId="0" borderId="41" xfId="0" applyNumberFormat="1" applyFont="1" applyFill="1" applyBorder="1" applyAlignment="1" applyProtection="1">
      <alignment horizontal="center" vertical="center" wrapText="1"/>
    </xf>
    <xf numFmtId="0" fontId="18" fillId="0" borderId="43" xfId="0" applyNumberFormat="1" applyFont="1" applyFill="1" applyBorder="1" applyAlignment="1" applyProtection="1">
      <alignment horizontal="left" vertical="center" wrapText="1"/>
    </xf>
    <xf numFmtId="0" fontId="18" fillId="0" borderId="44" xfId="0" applyNumberFormat="1" applyFont="1" applyFill="1" applyBorder="1" applyAlignment="1" applyProtection="1">
      <alignment horizontal="left" vertical="center" wrapText="1"/>
    </xf>
    <xf numFmtId="0" fontId="18" fillId="0" borderId="41" xfId="0" applyNumberFormat="1" applyFont="1" applyFill="1" applyBorder="1" applyAlignment="1" applyProtection="1">
      <alignment horizontal="left" vertical="center" wrapText="1"/>
    </xf>
    <xf numFmtId="39" fontId="18" fillId="33" borderId="43" xfId="0" applyNumberFormat="1" applyFont="1" applyFill="1" applyBorder="1" applyAlignment="1" applyProtection="1">
      <alignment horizontal="right" vertical="center" wrapText="1"/>
    </xf>
    <xf numFmtId="39" fontId="18" fillId="33" borderId="41" xfId="0" applyNumberFormat="1" applyFont="1" applyFill="1" applyBorder="1" applyAlignment="1" applyProtection="1">
      <alignment horizontal="right" vertical="center" wrapText="1"/>
    </xf>
    <xf numFmtId="0" fontId="21" fillId="0" borderId="40" xfId="0" applyNumberFormat="1" applyFont="1" applyFill="1" applyBorder="1" applyAlignment="1" applyProtection="1">
      <alignment horizontal="center" vertical="center" wrapText="1"/>
    </xf>
    <xf numFmtId="0" fontId="21" fillId="0" borderId="41" xfId="0" applyNumberFormat="1" applyFont="1" applyFill="1" applyBorder="1" applyAlignment="1" applyProtection="1">
      <alignment horizontal="center" vertical="center" wrapText="1"/>
    </xf>
    <xf numFmtId="0" fontId="21" fillId="0" borderId="43" xfId="0" applyNumberFormat="1" applyFont="1" applyFill="1" applyBorder="1" applyAlignment="1" applyProtection="1">
      <alignment horizontal="left" vertical="center" wrapText="1"/>
    </xf>
    <xf numFmtId="0" fontId="21" fillId="0" borderId="44" xfId="0" applyNumberFormat="1" applyFont="1" applyFill="1" applyBorder="1" applyAlignment="1" applyProtection="1">
      <alignment horizontal="left" vertical="center" wrapText="1"/>
    </xf>
    <xf numFmtId="0" fontId="21" fillId="0" borderId="41" xfId="0" applyNumberFormat="1" applyFont="1" applyFill="1" applyBorder="1" applyAlignment="1" applyProtection="1">
      <alignment horizontal="left" vertical="center" wrapText="1"/>
    </xf>
    <xf numFmtId="39" fontId="21" fillId="33" borderId="43" xfId="0" applyNumberFormat="1" applyFont="1" applyFill="1" applyBorder="1" applyAlignment="1" applyProtection="1">
      <alignment horizontal="right" vertical="center" wrapText="1"/>
    </xf>
    <xf numFmtId="39" fontId="21" fillId="33" borderId="41" xfId="0" applyNumberFormat="1" applyFont="1" applyFill="1" applyBorder="1" applyAlignment="1" applyProtection="1">
      <alignment horizontal="right" vertical="center" wrapText="1"/>
    </xf>
    <xf numFmtId="43" fontId="19" fillId="0" borderId="30" xfId="1" applyNumberFormat="1" applyFont="1" applyBorder="1" applyAlignment="1">
      <alignment horizontal="center"/>
    </xf>
    <xf numFmtId="43" fontId="19" fillId="0" borderId="31" xfId="1" applyNumberFormat="1" applyFont="1" applyBorder="1" applyAlignment="1">
      <alignment horizontal="center"/>
    </xf>
    <xf numFmtId="43" fontId="20" fillId="0" borderId="30" xfId="1" applyNumberFormat="1" applyFont="1" applyBorder="1" applyAlignment="1">
      <alignment horizontal="center"/>
    </xf>
    <xf numFmtId="43" fontId="20" fillId="0" borderId="31" xfId="1" applyNumberFormat="1" applyFont="1" applyBorder="1" applyAlignment="1">
      <alignment horizontal="center"/>
    </xf>
    <xf numFmtId="0" fontId="21" fillId="33" borderId="45" xfId="0" applyNumberFormat="1" applyFont="1" applyFill="1" applyBorder="1" applyAlignment="1" applyProtection="1">
      <alignment horizontal="center" vertical="center" wrapText="1"/>
    </xf>
    <xf numFmtId="0" fontId="21" fillId="33" borderId="47" xfId="0" applyNumberFormat="1" applyFont="1" applyFill="1" applyBorder="1" applyAlignment="1" applyProtection="1">
      <alignment horizontal="center" vertical="center" wrapText="1"/>
    </xf>
    <xf numFmtId="0" fontId="21" fillId="33" borderId="46" xfId="0" applyNumberFormat="1" applyFont="1" applyFill="1" applyBorder="1" applyAlignment="1" applyProtection="1">
      <alignment horizontal="center" vertical="center" wrapText="1"/>
    </xf>
    <xf numFmtId="39" fontId="21" fillId="33" borderId="48" xfId="0" applyNumberFormat="1" applyFont="1" applyFill="1" applyBorder="1" applyAlignment="1" applyProtection="1">
      <alignment horizontal="right" vertical="center" wrapText="1"/>
    </xf>
    <xf numFmtId="39" fontId="21" fillId="33" borderId="46" xfId="0" applyNumberFormat="1" applyFont="1" applyFill="1" applyBorder="1" applyAlignment="1" applyProtection="1">
      <alignment horizontal="right" vertical="center" wrapText="1"/>
    </xf>
    <xf numFmtId="0" fontId="21" fillId="33" borderId="30" xfId="0" applyFont="1" applyFill="1" applyBorder="1" applyAlignment="1">
      <alignment horizontal="center" vertical="center"/>
    </xf>
    <xf numFmtId="0" fontId="21" fillId="33" borderId="32" xfId="0" applyFont="1" applyFill="1" applyBorder="1" applyAlignment="1">
      <alignment horizontal="center" vertical="center"/>
    </xf>
    <xf numFmtId="0" fontId="21" fillId="33" borderId="31" xfId="0" applyFont="1" applyFill="1" applyBorder="1" applyAlignment="1">
      <alignment horizontal="center" vertical="center"/>
    </xf>
    <xf numFmtId="0" fontId="21" fillId="33" borderId="30" xfId="0" applyFont="1" applyFill="1" applyBorder="1" applyAlignment="1">
      <alignment horizontal="center" vertical="center" wrapText="1"/>
    </xf>
    <xf numFmtId="0" fontId="21" fillId="33" borderId="31" xfId="0" applyFont="1" applyFill="1" applyBorder="1" applyAlignment="1">
      <alignment horizontal="center" vertical="center" wrapText="1"/>
    </xf>
    <xf numFmtId="43" fontId="21" fillId="0" borderId="30" xfId="1" applyNumberFormat="1" applyFont="1" applyBorder="1" applyAlignment="1">
      <alignment horizontal="center"/>
    </xf>
    <xf numFmtId="43" fontId="21" fillId="0" borderId="31" xfId="1" applyNumberFormat="1" applyFont="1" applyBorder="1" applyAlignment="1">
      <alignment horizontal="center"/>
    </xf>
    <xf numFmtId="0" fontId="21" fillId="0" borderId="32" xfId="0" applyNumberFormat="1" applyFont="1" applyFill="1" applyBorder="1" applyAlignment="1" applyProtection="1">
      <alignment horizontal="left"/>
    </xf>
    <xf numFmtId="0" fontId="19" fillId="0" borderId="30" xfId="0" applyFont="1" applyBorder="1" applyAlignment="1">
      <alignment horizontal="left"/>
    </xf>
    <xf numFmtId="0" fontId="19" fillId="0" borderId="32" xfId="0" applyFont="1" applyBorder="1" applyAlignment="1">
      <alignment horizontal="left"/>
    </xf>
    <xf numFmtId="0" fontId="19" fillId="0" borderId="31" xfId="0" applyFont="1" applyBorder="1" applyAlignment="1">
      <alignment horizontal="left"/>
    </xf>
    <xf numFmtId="0" fontId="19" fillId="0" borderId="30" xfId="0" applyFont="1" applyBorder="1" applyAlignment="1">
      <alignment horizontal="left" wrapText="1"/>
    </xf>
    <xf numFmtId="0" fontId="19" fillId="0" borderId="32" xfId="0" applyFont="1" applyBorder="1" applyAlignment="1">
      <alignment horizontal="left" wrapText="1"/>
    </xf>
    <xf numFmtId="0" fontId="19" fillId="0" borderId="31" xfId="0" applyFont="1" applyBorder="1" applyAlignment="1">
      <alignment horizontal="left" wrapText="1"/>
    </xf>
  </cellXfs>
  <cellStyles count="43">
    <cellStyle name="20% — akcent 1" xfId="20" builtinId="30" customBuiltin="1"/>
    <cellStyle name="20% — akcent 2" xfId="24" builtinId="34" customBuiltin="1"/>
    <cellStyle name="20% — akcent 3" xfId="28" builtinId="38" customBuiltin="1"/>
    <cellStyle name="20% — akcent 4" xfId="32" builtinId="42" customBuiltin="1"/>
    <cellStyle name="20% — akcent 5" xfId="36" builtinId="46" customBuiltin="1"/>
    <cellStyle name="20% — akcent 6" xfId="40" builtinId="50" customBuiltin="1"/>
    <cellStyle name="40% — akcent 1" xfId="21" builtinId="31" customBuiltin="1"/>
    <cellStyle name="40% — akcent 2" xfId="25" builtinId="35" customBuiltin="1"/>
    <cellStyle name="40% — akcent 3" xfId="29" builtinId="39" customBuiltin="1"/>
    <cellStyle name="40% — akcent 4" xfId="33" builtinId="43" customBuiltin="1"/>
    <cellStyle name="40% — akcent 5" xfId="37" builtinId="47" customBuiltin="1"/>
    <cellStyle name="40% — akcent 6" xfId="41" builtinId="51" customBuiltin="1"/>
    <cellStyle name="60% — akcent 1" xfId="22" builtinId="32" customBuiltin="1"/>
    <cellStyle name="60% — akcent 2" xfId="26" builtinId="36" customBuiltin="1"/>
    <cellStyle name="60% — akcent 3" xfId="30" builtinId="40" customBuiltin="1"/>
    <cellStyle name="60% — akcent 4" xfId="34" builtinId="44" customBuiltin="1"/>
    <cellStyle name="60% — akcent 5" xfId="38" builtinId="48" customBuiltin="1"/>
    <cellStyle name="60% —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y" xfId="7" builtinId="26" customBuiltin="1"/>
    <cellStyle name="Dziesiętny" xfId="1" builtinId="3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y" xfId="9" builtinId="28" customBuiltin="1"/>
    <cellStyle name="Normalny" xfId="0" builtinId="0" customBuiltin="1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Zły" xfId="8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62"/>
  <sheetViews>
    <sheetView tabSelected="1" workbookViewId="0">
      <selection activeCell="A4" sqref="A4:Q5"/>
    </sheetView>
  </sheetViews>
  <sheetFormatPr defaultRowHeight="14.45" customHeight="1" x14ac:dyDescent="0.25"/>
  <cols>
    <col min="1" max="1" width="1.28515625" customWidth="1"/>
    <col min="2" max="2" width="2.85546875" customWidth="1"/>
    <col min="3" max="3" width="6.5703125" customWidth="1"/>
    <col min="4" max="4" width="5" customWidth="1"/>
    <col min="5" max="5" width="3.7109375" customWidth="1"/>
    <col min="6" max="6" width="1.28515625" customWidth="1"/>
    <col min="7" max="7" width="31" customWidth="1"/>
    <col min="8" max="8" width="5.140625" customWidth="1"/>
    <col min="9" max="9" width="9" customWidth="1"/>
    <col min="10" max="10" width="13.5703125" customWidth="1"/>
    <col min="11" max="11" width="6.5703125" customWidth="1"/>
    <col min="12" max="13" width="10.7109375" customWidth="1"/>
    <col min="14" max="14" width="6.5703125" customWidth="1"/>
    <col min="15" max="16" width="10.7109375" customWidth="1"/>
    <col min="17" max="17" width="6.5703125" customWidth="1"/>
  </cols>
  <sheetData>
    <row r="1" spans="1:17" ht="11.25" customHeight="1" x14ac:dyDescent="0.25">
      <c r="N1" s="58" t="s">
        <v>306</v>
      </c>
    </row>
    <row r="2" spans="1:17" ht="12.75" customHeight="1" x14ac:dyDescent="0.25">
      <c r="N2" s="58" t="s">
        <v>304</v>
      </c>
    </row>
    <row r="3" spans="1:17" ht="11.25" customHeight="1" x14ac:dyDescent="0.25">
      <c r="J3" s="59"/>
      <c r="K3" s="59"/>
      <c r="L3" s="59"/>
      <c r="M3" s="59"/>
      <c r="N3" s="60" t="s">
        <v>307</v>
      </c>
      <c r="O3" s="59"/>
      <c r="P3" s="59"/>
      <c r="Q3" s="59"/>
    </row>
    <row r="4" spans="1:17" ht="13.7" customHeight="1" x14ac:dyDescent="0.25">
      <c r="A4" s="86" t="s">
        <v>305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</row>
    <row r="5" spans="1:17" ht="18" customHeight="1" x14ac:dyDescent="0.25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ht="9.75" customHeight="1" x14ac:dyDescent="0.25">
      <c r="A6" s="1"/>
      <c r="B6" s="87" t="s">
        <v>0</v>
      </c>
      <c r="C6" s="87"/>
      <c r="D6" s="87"/>
      <c r="E6" s="87"/>
      <c r="F6" s="88" t="s">
        <v>0</v>
      </c>
      <c r="G6" s="88"/>
      <c r="H6" s="88"/>
      <c r="I6" s="1"/>
      <c r="J6" s="1"/>
      <c r="K6" s="1"/>
      <c r="L6" s="1"/>
      <c r="M6" s="1"/>
      <c r="N6" s="1"/>
      <c r="O6" s="1"/>
      <c r="P6" s="1"/>
      <c r="Q6" s="1"/>
    </row>
    <row r="7" spans="1:17" s="2" customFormat="1" ht="13.7" customHeight="1" x14ac:dyDescent="0.2">
      <c r="A7" s="89" t="s">
        <v>1</v>
      </c>
      <c r="B7" s="90"/>
      <c r="C7" s="71" t="s">
        <v>2</v>
      </c>
      <c r="D7" s="71" t="s">
        <v>3</v>
      </c>
      <c r="E7" s="93" t="s">
        <v>4</v>
      </c>
      <c r="F7" s="94"/>
      <c r="G7" s="90"/>
      <c r="H7" s="93" t="s">
        <v>303</v>
      </c>
      <c r="I7" s="90"/>
      <c r="J7" s="71" t="s">
        <v>5</v>
      </c>
      <c r="K7" s="71" t="s">
        <v>6</v>
      </c>
      <c r="L7" s="73" t="s">
        <v>7</v>
      </c>
      <c r="M7" s="74"/>
      <c r="N7" s="74"/>
      <c r="O7" s="74"/>
      <c r="P7" s="74"/>
      <c r="Q7" s="75"/>
    </row>
    <row r="8" spans="1:17" s="2" customFormat="1" ht="13.7" customHeight="1" x14ac:dyDescent="0.2">
      <c r="A8" s="91"/>
      <c r="B8" s="92"/>
      <c r="C8" s="72"/>
      <c r="D8" s="72"/>
      <c r="E8" s="95"/>
      <c r="F8" s="96"/>
      <c r="G8" s="92"/>
      <c r="H8" s="95"/>
      <c r="I8" s="92"/>
      <c r="J8" s="72"/>
      <c r="K8" s="72"/>
      <c r="L8" s="76" t="s">
        <v>8</v>
      </c>
      <c r="M8" s="78" t="s">
        <v>9</v>
      </c>
      <c r="N8" s="80" t="s">
        <v>6</v>
      </c>
      <c r="O8" s="82" t="s">
        <v>10</v>
      </c>
      <c r="P8" s="82" t="s">
        <v>9</v>
      </c>
      <c r="Q8" s="84" t="s">
        <v>6</v>
      </c>
    </row>
    <row r="9" spans="1:17" s="2" customFormat="1" ht="6.75" customHeight="1" x14ac:dyDescent="0.2">
      <c r="A9" s="91"/>
      <c r="B9" s="92"/>
      <c r="C9" s="72"/>
      <c r="D9" s="72"/>
      <c r="E9" s="95"/>
      <c r="F9" s="96"/>
      <c r="G9" s="92"/>
      <c r="H9" s="95"/>
      <c r="I9" s="92"/>
      <c r="J9" s="72"/>
      <c r="K9" s="72"/>
      <c r="L9" s="77"/>
      <c r="M9" s="79"/>
      <c r="N9" s="81"/>
      <c r="O9" s="83"/>
      <c r="P9" s="83"/>
      <c r="Q9" s="85"/>
    </row>
    <row r="10" spans="1:17" s="2" customFormat="1" ht="12.6" customHeight="1" x14ac:dyDescent="0.2">
      <c r="A10" s="91"/>
      <c r="B10" s="92"/>
      <c r="C10" s="72"/>
      <c r="D10" s="72"/>
      <c r="E10" s="95"/>
      <c r="F10" s="96"/>
      <c r="G10" s="92"/>
      <c r="H10" s="95"/>
      <c r="I10" s="92"/>
      <c r="J10" s="72"/>
      <c r="K10" s="72"/>
      <c r="L10" s="77"/>
      <c r="M10" s="79"/>
      <c r="N10" s="81"/>
      <c r="O10" s="83"/>
      <c r="P10" s="83"/>
      <c r="Q10" s="85"/>
    </row>
    <row r="11" spans="1:17" ht="7.5" customHeight="1" x14ac:dyDescent="0.25">
      <c r="A11" s="61" t="s">
        <v>11</v>
      </c>
      <c r="B11" s="62"/>
      <c r="C11" s="3" t="s">
        <v>12</v>
      </c>
      <c r="D11" s="3" t="s">
        <v>13</v>
      </c>
      <c r="E11" s="61" t="s">
        <v>14</v>
      </c>
      <c r="F11" s="63"/>
      <c r="G11" s="62"/>
      <c r="H11" s="61" t="s">
        <v>15</v>
      </c>
      <c r="I11" s="62"/>
      <c r="J11" s="3">
        <v>6</v>
      </c>
      <c r="K11" s="3">
        <v>7</v>
      </c>
      <c r="L11" s="3">
        <v>8</v>
      </c>
      <c r="M11" s="3">
        <v>9</v>
      </c>
      <c r="N11" s="3" t="s">
        <v>16</v>
      </c>
      <c r="O11" s="3">
        <v>11</v>
      </c>
      <c r="P11" s="3">
        <v>12</v>
      </c>
      <c r="Q11" s="3">
        <v>13</v>
      </c>
    </row>
    <row r="12" spans="1:17" s="4" customFormat="1" ht="15" customHeight="1" x14ac:dyDescent="0.2">
      <c r="A12" s="64" t="s">
        <v>17</v>
      </c>
      <c r="B12" s="65"/>
      <c r="C12" s="5" t="s">
        <v>0</v>
      </c>
      <c r="D12" s="5" t="s">
        <v>0</v>
      </c>
      <c r="E12" s="66" t="s">
        <v>18</v>
      </c>
      <c r="F12" s="67"/>
      <c r="G12" s="68"/>
      <c r="H12" s="69">
        <v>1651061.38</v>
      </c>
      <c r="I12" s="70"/>
      <c r="J12" s="6">
        <f>J13+J16+J18</f>
        <v>452492.63999999996</v>
      </c>
      <c r="K12" s="48">
        <f t="shared" ref="K12:K75" si="0">J12/H12*100</f>
        <v>27.406167056006119</v>
      </c>
      <c r="L12" s="36">
        <f>L13+L16+L18</f>
        <v>41061.379999999997</v>
      </c>
      <c r="M12" s="36">
        <f>M13+M16+M18</f>
        <v>30849.919999999998</v>
      </c>
      <c r="N12" s="36">
        <f>M12/L12*100</f>
        <v>75.131230367805472</v>
      </c>
      <c r="O12" s="36">
        <f>O13+O16+O18</f>
        <v>1610000</v>
      </c>
      <c r="P12" s="36">
        <f>P13+P16+P18</f>
        <v>421642.72</v>
      </c>
      <c r="Q12" s="49">
        <f>P12/O12*100</f>
        <v>26.188988819875775</v>
      </c>
    </row>
    <row r="13" spans="1:17" s="8" customFormat="1" ht="15" customHeight="1" x14ac:dyDescent="0.2">
      <c r="A13" s="97" t="s">
        <v>0</v>
      </c>
      <c r="B13" s="98"/>
      <c r="C13" s="9" t="s">
        <v>19</v>
      </c>
      <c r="D13" s="9" t="s">
        <v>0</v>
      </c>
      <c r="E13" s="99" t="s">
        <v>20</v>
      </c>
      <c r="F13" s="100"/>
      <c r="G13" s="101"/>
      <c r="H13" s="102">
        <v>1624080</v>
      </c>
      <c r="I13" s="103"/>
      <c r="J13" s="10">
        <f>J14+J15</f>
        <v>427242.72</v>
      </c>
      <c r="K13" s="7">
        <f t="shared" si="0"/>
        <v>26.30675336190335</v>
      </c>
      <c r="L13" s="39">
        <f>L14+L15</f>
        <v>14080</v>
      </c>
      <c r="M13" s="39">
        <f>M14+M15</f>
        <v>5600</v>
      </c>
      <c r="N13" s="37">
        <f>M13/L13*100</f>
        <v>39.772727272727273</v>
      </c>
      <c r="O13" s="39">
        <f>O14+O15</f>
        <v>1610000</v>
      </c>
      <c r="P13" s="39">
        <f>P14+P15</f>
        <v>421642.72</v>
      </c>
      <c r="Q13" s="38">
        <f>P13/O13*100</f>
        <v>26.188988819875775</v>
      </c>
    </row>
    <row r="14" spans="1:17" s="8" customFormat="1" ht="19.350000000000001" customHeight="1" x14ac:dyDescent="0.2">
      <c r="A14" s="97" t="s">
        <v>0</v>
      </c>
      <c r="B14" s="98"/>
      <c r="C14" s="9" t="s">
        <v>0</v>
      </c>
      <c r="D14" s="9" t="s">
        <v>21</v>
      </c>
      <c r="E14" s="99" t="s">
        <v>22</v>
      </c>
      <c r="F14" s="100"/>
      <c r="G14" s="101"/>
      <c r="H14" s="102">
        <v>14080</v>
      </c>
      <c r="I14" s="103"/>
      <c r="J14" s="10">
        <f>M14+P14</f>
        <v>5600</v>
      </c>
      <c r="K14" s="7">
        <f t="shared" si="0"/>
        <v>39.772727272727273</v>
      </c>
      <c r="L14" s="40">
        <v>14080</v>
      </c>
      <c r="M14" s="40">
        <v>5600</v>
      </c>
      <c r="N14" s="37">
        <f>M14/L14*100</f>
        <v>39.772727272727273</v>
      </c>
      <c r="O14" s="40">
        <v>0</v>
      </c>
      <c r="P14" s="40">
        <v>0</v>
      </c>
      <c r="Q14" s="38">
        <v>0</v>
      </c>
    </row>
    <row r="15" spans="1:17" s="8" customFormat="1" ht="15" customHeight="1" x14ac:dyDescent="0.2">
      <c r="A15" s="97" t="s">
        <v>0</v>
      </c>
      <c r="B15" s="98"/>
      <c r="C15" s="9" t="s">
        <v>0</v>
      </c>
      <c r="D15" s="9" t="s">
        <v>23</v>
      </c>
      <c r="E15" s="99" t="s">
        <v>24</v>
      </c>
      <c r="F15" s="100"/>
      <c r="G15" s="101"/>
      <c r="H15" s="102">
        <v>1610000</v>
      </c>
      <c r="I15" s="103"/>
      <c r="J15" s="10">
        <f>M15+P15</f>
        <v>421642.72</v>
      </c>
      <c r="K15" s="7">
        <f t="shared" si="0"/>
        <v>26.188988819875775</v>
      </c>
      <c r="L15" s="40">
        <v>0</v>
      </c>
      <c r="M15" s="40">
        <v>0</v>
      </c>
      <c r="N15" s="37">
        <v>0</v>
      </c>
      <c r="O15" s="40">
        <v>1610000</v>
      </c>
      <c r="P15" s="40">
        <v>421642.72</v>
      </c>
      <c r="Q15" s="38">
        <f>P15/O15*100</f>
        <v>26.188988819875775</v>
      </c>
    </row>
    <row r="16" spans="1:17" s="8" customFormat="1" ht="15" customHeight="1" x14ac:dyDescent="0.2">
      <c r="A16" s="97" t="s">
        <v>0</v>
      </c>
      <c r="B16" s="98"/>
      <c r="C16" s="9" t="s">
        <v>25</v>
      </c>
      <c r="D16" s="9" t="s">
        <v>0</v>
      </c>
      <c r="E16" s="99" t="s">
        <v>26</v>
      </c>
      <c r="F16" s="100"/>
      <c r="G16" s="101"/>
      <c r="H16" s="102">
        <v>4000</v>
      </c>
      <c r="I16" s="103"/>
      <c r="J16" s="10">
        <f>J17</f>
        <v>2268.54</v>
      </c>
      <c r="K16" s="7">
        <f t="shared" si="0"/>
        <v>56.713499999999996</v>
      </c>
      <c r="L16" s="39">
        <f>L17</f>
        <v>4000</v>
      </c>
      <c r="M16" s="39">
        <f>M17</f>
        <v>2268.54</v>
      </c>
      <c r="N16" s="37">
        <f t="shared" ref="N16:N43" si="1">M16/L16*100</f>
        <v>56.713499999999996</v>
      </c>
      <c r="O16" s="39">
        <f>O17</f>
        <v>0</v>
      </c>
      <c r="P16" s="39">
        <f>P17</f>
        <v>0</v>
      </c>
      <c r="Q16" s="38">
        <v>0</v>
      </c>
    </row>
    <row r="17" spans="1:17" s="8" customFormat="1" ht="18.600000000000001" customHeight="1" x14ac:dyDescent="0.2">
      <c r="A17" s="97" t="s">
        <v>0</v>
      </c>
      <c r="B17" s="98"/>
      <c r="C17" s="9" t="s">
        <v>0</v>
      </c>
      <c r="D17" s="9" t="s">
        <v>27</v>
      </c>
      <c r="E17" s="99" t="s">
        <v>28</v>
      </c>
      <c r="F17" s="100"/>
      <c r="G17" s="101"/>
      <c r="H17" s="102">
        <v>4000</v>
      </c>
      <c r="I17" s="103"/>
      <c r="J17" s="10">
        <f>M17</f>
        <v>2268.54</v>
      </c>
      <c r="K17" s="7">
        <f t="shared" si="0"/>
        <v>56.713499999999996</v>
      </c>
      <c r="L17" s="40">
        <v>4000</v>
      </c>
      <c r="M17" s="40">
        <v>2268.54</v>
      </c>
      <c r="N17" s="37">
        <f t="shared" si="1"/>
        <v>56.713499999999996</v>
      </c>
      <c r="O17" s="40">
        <v>0</v>
      </c>
      <c r="P17" s="40">
        <v>0</v>
      </c>
      <c r="Q17" s="38">
        <v>0</v>
      </c>
    </row>
    <row r="18" spans="1:17" s="8" customFormat="1" ht="15" customHeight="1" x14ac:dyDescent="0.2">
      <c r="A18" s="97" t="s">
        <v>0</v>
      </c>
      <c r="B18" s="98"/>
      <c r="C18" s="9" t="s">
        <v>29</v>
      </c>
      <c r="D18" s="9" t="s">
        <v>0</v>
      </c>
      <c r="E18" s="99" t="s">
        <v>30</v>
      </c>
      <c r="F18" s="100"/>
      <c r="G18" s="101"/>
      <c r="H18" s="102">
        <v>22981.38</v>
      </c>
      <c r="I18" s="103"/>
      <c r="J18" s="10">
        <f>J19+J20+J21+J22</f>
        <v>22981.379999999997</v>
      </c>
      <c r="K18" s="7">
        <f t="shared" si="0"/>
        <v>99.999999999999986</v>
      </c>
      <c r="L18" s="39">
        <f>L19+L20+L21+L22</f>
        <v>22981.379999999997</v>
      </c>
      <c r="M18" s="39">
        <f>M19+M20+M21+M22</f>
        <v>22981.379999999997</v>
      </c>
      <c r="N18" s="37">
        <f t="shared" si="1"/>
        <v>100</v>
      </c>
      <c r="O18" s="39">
        <f>O19+O20+O21+O22</f>
        <v>0</v>
      </c>
      <c r="P18" s="39">
        <f>P19+P20+P21+P22</f>
        <v>0</v>
      </c>
      <c r="Q18" s="38">
        <v>0</v>
      </c>
    </row>
    <row r="19" spans="1:17" s="8" customFormat="1" ht="15" customHeight="1" x14ac:dyDescent="0.2">
      <c r="A19" s="97" t="s">
        <v>0</v>
      </c>
      <c r="B19" s="98"/>
      <c r="C19" s="9" t="s">
        <v>0</v>
      </c>
      <c r="D19" s="9" t="s">
        <v>31</v>
      </c>
      <c r="E19" s="99" t="s">
        <v>32</v>
      </c>
      <c r="F19" s="100"/>
      <c r="G19" s="101"/>
      <c r="H19" s="102">
        <v>376.65</v>
      </c>
      <c r="I19" s="103"/>
      <c r="J19" s="10">
        <f>M19+P19</f>
        <v>376.65</v>
      </c>
      <c r="K19" s="7">
        <f t="shared" si="0"/>
        <v>100</v>
      </c>
      <c r="L19" s="40">
        <v>376.65</v>
      </c>
      <c r="M19" s="40">
        <v>376.65</v>
      </c>
      <c r="N19" s="37">
        <f t="shared" si="1"/>
        <v>100</v>
      </c>
      <c r="O19" s="40">
        <v>0</v>
      </c>
      <c r="P19" s="40">
        <v>0</v>
      </c>
      <c r="Q19" s="38">
        <v>0</v>
      </c>
    </row>
    <row r="20" spans="1:17" s="8" customFormat="1" ht="15" customHeight="1" x14ac:dyDescent="0.2">
      <c r="A20" s="97" t="s">
        <v>0</v>
      </c>
      <c r="B20" s="98"/>
      <c r="C20" s="9" t="s">
        <v>0</v>
      </c>
      <c r="D20" s="9" t="s">
        <v>33</v>
      </c>
      <c r="E20" s="99" t="s">
        <v>34</v>
      </c>
      <c r="F20" s="100"/>
      <c r="G20" s="101"/>
      <c r="H20" s="102">
        <v>64.739999999999995</v>
      </c>
      <c r="I20" s="103"/>
      <c r="J20" s="10">
        <f>M20+P20</f>
        <v>64.739999999999995</v>
      </c>
      <c r="K20" s="7">
        <f t="shared" si="0"/>
        <v>100</v>
      </c>
      <c r="L20" s="40">
        <v>64.739999999999995</v>
      </c>
      <c r="M20" s="40">
        <v>64.739999999999995</v>
      </c>
      <c r="N20" s="37">
        <f t="shared" si="1"/>
        <v>100</v>
      </c>
      <c r="O20" s="40">
        <v>0</v>
      </c>
      <c r="P20" s="40">
        <v>0</v>
      </c>
      <c r="Q20" s="38">
        <v>0</v>
      </c>
    </row>
    <row r="21" spans="1:17" s="8" customFormat="1" ht="18.600000000000001" customHeight="1" x14ac:dyDescent="0.2">
      <c r="A21" s="97" t="s">
        <v>0</v>
      </c>
      <c r="B21" s="98"/>
      <c r="C21" s="9" t="s">
        <v>0</v>
      </c>
      <c r="D21" s="9" t="s">
        <v>35</v>
      </c>
      <c r="E21" s="99" t="s">
        <v>36</v>
      </c>
      <c r="F21" s="100"/>
      <c r="G21" s="101"/>
      <c r="H21" s="102">
        <v>9.23</v>
      </c>
      <c r="I21" s="103"/>
      <c r="J21" s="10">
        <f>M21+P21</f>
        <v>9.23</v>
      </c>
      <c r="K21" s="7">
        <f t="shared" si="0"/>
        <v>100</v>
      </c>
      <c r="L21" s="40">
        <v>9.23</v>
      </c>
      <c r="M21" s="40">
        <v>9.23</v>
      </c>
      <c r="N21" s="37">
        <f t="shared" si="1"/>
        <v>100</v>
      </c>
      <c r="O21" s="40">
        <v>0</v>
      </c>
      <c r="P21" s="40">
        <v>0</v>
      </c>
      <c r="Q21" s="38">
        <v>0</v>
      </c>
    </row>
    <row r="22" spans="1:17" s="8" customFormat="1" ht="15" customHeight="1" x14ac:dyDescent="0.2">
      <c r="A22" s="97" t="s">
        <v>0</v>
      </c>
      <c r="B22" s="98"/>
      <c r="C22" s="9" t="s">
        <v>0</v>
      </c>
      <c r="D22" s="9" t="s">
        <v>37</v>
      </c>
      <c r="E22" s="99" t="s">
        <v>38</v>
      </c>
      <c r="F22" s="100"/>
      <c r="G22" s="101"/>
      <c r="H22" s="102">
        <v>22530.76</v>
      </c>
      <c r="I22" s="103"/>
      <c r="J22" s="10">
        <f>M22+P22</f>
        <v>22530.76</v>
      </c>
      <c r="K22" s="7">
        <f t="shared" si="0"/>
        <v>100</v>
      </c>
      <c r="L22" s="40">
        <v>22530.76</v>
      </c>
      <c r="M22" s="40">
        <v>22530.76</v>
      </c>
      <c r="N22" s="37">
        <f t="shared" si="1"/>
        <v>100</v>
      </c>
      <c r="O22" s="40">
        <v>0</v>
      </c>
      <c r="P22" s="40">
        <v>0</v>
      </c>
      <c r="Q22" s="38">
        <v>0</v>
      </c>
    </row>
    <row r="23" spans="1:17" s="4" customFormat="1" ht="15" customHeight="1" x14ac:dyDescent="0.2">
      <c r="A23" s="104" t="s">
        <v>39</v>
      </c>
      <c r="B23" s="105"/>
      <c r="C23" s="11" t="s">
        <v>0</v>
      </c>
      <c r="D23" s="11" t="s">
        <v>0</v>
      </c>
      <c r="E23" s="106" t="s">
        <v>40</v>
      </c>
      <c r="F23" s="107"/>
      <c r="G23" s="108"/>
      <c r="H23" s="109">
        <v>647000</v>
      </c>
      <c r="I23" s="110"/>
      <c r="J23" s="47">
        <f>J24</f>
        <v>272063.82</v>
      </c>
      <c r="K23" s="48">
        <f t="shared" si="0"/>
        <v>42.05004945904173</v>
      </c>
      <c r="L23" s="41">
        <f>L24</f>
        <v>647000</v>
      </c>
      <c r="M23" s="41">
        <f>M24</f>
        <v>272063.82</v>
      </c>
      <c r="N23" s="36">
        <f t="shared" si="1"/>
        <v>42.05004945904173</v>
      </c>
      <c r="O23" s="41">
        <f>O24</f>
        <v>0</v>
      </c>
      <c r="P23" s="41">
        <f>P24</f>
        <v>0</v>
      </c>
      <c r="Q23" s="49">
        <v>0</v>
      </c>
    </row>
    <row r="24" spans="1:17" s="8" customFormat="1" ht="15" customHeight="1" x14ac:dyDescent="0.2">
      <c r="A24" s="97" t="s">
        <v>0</v>
      </c>
      <c r="B24" s="98"/>
      <c r="C24" s="9" t="s">
        <v>41</v>
      </c>
      <c r="D24" s="9" t="s">
        <v>0</v>
      </c>
      <c r="E24" s="99" t="s">
        <v>42</v>
      </c>
      <c r="F24" s="100"/>
      <c r="G24" s="101"/>
      <c r="H24" s="102">
        <v>647000</v>
      </c>
      <c r="I24" s="103"/>
      <c r="J24" s="10">
        <f>SUM(J25:J36)</f>
        <v>272063.82</v>
      </c>
      <c r="K24" s="7">
        <f t="shared" si="0"/>
        <v>42.05004945904173</v>
      </c>
      <c r="L24" s="39">
        <f>SUM(L25:L36)</f>
        <v>647000</v>
      </c>
      <c r="M24" s="39">
        <f>SUM(M25:M36)</f>
        <v>272063.82</v>
      </c>
      <c r="N24" s="37">
        <f t="shared" si="1"/>
        <v>42.05004945904173</v>
      </c>
      <c r="O24" s="39">
        <f>SUM(O25:O36)</f>
        <v>0</v>
      </c>
      <c r="P24" s="39">
        <f>SUM(P25:P36)</f>
        <v>0</v>
      </c>
      <c r="Q24" s="38">
        <v>0</v>
      </c>
    </row>
    <row r="25" spans="1:17" s="8" customFormat="1" ht="15" customHeight="1" x14ac:dyDescent="0.2">
      <c r="A25" s="97" t="s">
        <v>0</v>
      </c>
      <c r="B25" s="98"/>
      <c r="C25" s="9" t="s">
        <v>0</v>
      </c>
      <c r="D25" s="9" t="s">
        <v>31</v>
      </c>
      <c r="E25" s="99" t="s">
        <v>32</v>
      </c>
      <c r="F25" s="100"/>
      <c r="G25" s="101"/>
      <c r="H25" s="102">
        <v>216000</v>
      </c>
      <c r="I25" s="103"/>
      <c r="J25" s="10">
        <f t="shared" ref="J25:J36" si="2">M25+P25</f>
        <v>72864.710000000006</v>
      </c>
      <c r="K25" s="7">
        <f t="shared" si="0"/>
        <v>33.733662037037035</v>
      </c>
      <c r="L25" s="40">
        <v>216000</v>
      </c>
      <c r="M25" s="40">
        <v>72864.710000000006</v>
      </c>
      <c r="N25" s="37">
        <f t="shared" si="1"/>
        <v>33.733662037037035</v>
      </c>
      <c r="O25" s="40">
        <v>0</v>
      </c>
      <c r="P25" s="40">
        <v>0</v>
      </c>
      <c r="Q25" s="38">
        <v>0</v>
      </c>
    </row>
    <row r="26" spans="1:17" s="8" customFormat="1" ht="15" customHeight="1" x14ac:dyDescent="0.2">
      <c r="A26" s="97" t="s">
        <v>0</v>
      </c>
      <c r="B26" s="98"/>
      <c r="C26" s="9" t="s">
        <v>0</v>
      </c>
      <c r="D26" s="9" t="s">
        <v>43</v>
      </c>
      <c r="E26" s="99" t="s">
        <v>44</v>
      </c>
      <c r="F26" s="100"/>
      <c r="G26" s="101"/>
      <c r="H26" s="102">
        <v>13000</v>
      </c>
      <c r="I26" s="103"/>
      <c r="J26" s="10">
        <f t="shared" si="2"/>
        <v>12566.45</v>
      </c>
      <c r="K26" s="7">
        <f t="shared" si="0"/>
        <v>96.665000000000006</v>
      </c>
      <c r="L26" s="40">
        <v>13000</v>
      </c>
      <c r="M26" s="40">
        <v>12566.45</v>
      </c>
      <c r="N26" s="37">
        <f t="shared" si="1"/>
        <v>96.665000000000006</v>
      </c>
      <c r="O26" s="40">
        <v>0</v>
      </c>
      <c r="P26" s="40">
        <v>0</v>
      </c>
      <c r="Q26" s="38">
        <v>0</v>
      </c>
    </row>
    <row r="27" spans="1:17" s="8" customFormat="1" ht="15" customHeight="1" x14ac:dyDescent="0.2">
      <c r="A27" s="97" t="s">
        <v>0</v>
      </c>
      <c r="B27" s="98"/>
      <c r="C27" s="9" t="s">
        <v>0</v>
      </c>
      <c r="D27" s="9" t="s">
        <v>33</v>
      </c>
      <c r="E27" s="99" t="s">
        <v>34</v>
      </c>
      <c r="F27" s="100"/>
      <c r="G27" s="101"/>
      <c r="H27" s="102">
        <v>42000</v>
      </c>
      <c r="I27" s="103"/>
      <c r="J27" s="10">
        <f t="shared" si="2"/>
        <v>13007.46</v>
      </c>
      <c r="K27" s="7">
        <f t="shared" si="0"/>
        <v>30.970142857142857</v>
      </c>
      <c r="L27" s="40">
        <v>42000</v>
      </c>
      <c r="M27" s="40">
        <v>13007.46</v>
      </c>
      <c r="N27" s="37">
        <f t="shared" si="1"/>
        <v>30.970142857142857</v>
      </c>
      <c r="O27" s="40">
        <v>0</v>
      </c>
      <c r="P27" s="40">
        <v>0</v>
      </c>
      <c r="Q27" s="38">
        <v>0</v>
      </c>
    </row>
    <row r="28" spans="1:17" s="8" customFormat="1" ht="18.600000000000001" customHeight="1" x14ac:dyDescent="0.2">
      <c r="A28" s="97" t="s">
        <v>0</v>
      </c>
      <c r="B28" s="98"/>
      <c r="C28" s="9" t="s">
        <v>0</v>
      </c>
      <c r="D28" s="9" t="s">
        <v>35</v>
      </c>
      <c r="E28" s="99" t="s">
        <v>36</v>
      </c>
      <c r="F28" s="100"/>
      <c r="G28" s="101"/>
      <c r="H28" s="102">
        <v>6000</v>
      </c>
      <c r="I28" s="103"/>
      <c r="J28" s="10">
        <f t="shared" si="2"/>
        <v>1775.37</v>
      </c>
      <c r="K28" s="7">
        <f t="shared" si="0"/>
        <v>29.589499999999997</v>
      </c>
      <c r="L28" s="40">
        <v>6000</v>
      </c>
      <c r="M28" s="40">
        <v>1775.37</v>
      </c>
      <c r="N28" s="37">
        <f t="shared" si="1"/>
        <v>29.589499999999997</v>
      </c>
      <c r="O28" s="40">
        <v>0</v>
      </c>
      <c r="P28" s="40">
        <v>0</v>
      </c>
      <c r="Q28" s="38">
        <v>0</v>
      </c>
    </row>
    <row r="29" spans="1:17" s="8" customFormat="1" ht="15" customHeight="1" x14ac:dyDescent="0.2">
      <c r="A29" s="97" t="s">
        <v>0</v>
      </c>
      <c r="B29" s="98"/>
      <c r="C29" s="9" t="s">
        <v>0</v>
      </c>
      <c r="D29" s="9" t="s">
        <v>45</v>
      </c>
      <c r="E29" s="99" t="s">
        <v>46</v>
      </c>
      <c r="F29" s="100"/>
      <c r="G29" s="101"/>
      <c r="H29" s="102">
        <v>40000</v>
      </c>
      <c r="I29" s="103"/>
      <c r="J29" s="10">
        <f t="shared" si="2"/>
        <v>28077.73</v>
      </c>
      <c r="K29" s="7">
        <f t="shared" si="0"/>
        <v>70.194325000000006</v>
      </c>
      <c r="L29" s="40">
        <v>40000</v>
      </c>
      <c r="M29" s="40">
        <v>28077.73</v>
      </c>
      <c r="N29" s="37">
        <f t="shared" si="1"/>
        <v>70.194325000000006</v>
      </c>
      <c r="O29" s="40">
        <v>0</v>
      </c>
      <c r="P29" s="40">
        <v>0</v>
      </c>
      <c r="Q29" s="38">
        <v>0</v>
      </c>
    </row>
    <row r="30" spans="1:17" s="8" customFormat="1" ht="15" customHeight="1" x14ac:dyDescent="0.2">
      <c r="A30" s="97" t="s">
        <v>0</v>
      </c>
      <c r="B30" s="98"/>
      <c r="C30" s="9" t="s">
        <v>0</v>
      </c>
      <c r="D30" s="9" t="s">
        <v>47</v>
      </c>
      <c r="E30" s="99" t="s">
        <v>48</v>
      </c>
      <c r="F30" s="100"/>
      <c r="G30" s="101"/>
      <c r="H30" s="102">
        <v>149200</v>
      </c>
      <c r="I30" s="103"/>
      <c r="J30" s="10">
        <f t="shared" si="2"/>
        <v>59682.68</v>
      </c>
      <c r="K30" s="7">
        <f t="shared" si="0"/>
        <v>40.001796246648794</v>
      </c>
      <c r="L30" s="40">
        <v>149200</v>
      </c>
      <c r="M30" s="40">
        <v>59682.68</v>
      </c>
      <c r="N30" s="37">
        <f t="shared" si="1"/>
        <v>40.001796246648794</v>
      </c>
      <c r="O30" s="40">
        <v>0</v>
      </c>
      <c r="P30" s="40">
        <v>0</v>
      </c>
      <c r="Q30" s="38">
        <v>0</v>
      </c>
    </row>
    <row r="31" spans="1:17" s="8" customFormat="1" ht="15" customHeight="1" x14ac:dyDescent="0.2">
      <c r="A31" s="97" t="s">
        <v>0</v>
      </c>
      <c r="B31" s="98"/>
      <c r="C31" s="9" t="s">
        <v>0</v>
      </c>
      <c r="D31" s="9" t="s">
        <v>49</v>
      </c>
      <c r="E31" s="99" t="s">
        <v>50</v>
      </c>
      <c r="F31" s="100"/>
      <c r="G31" s="101"/>
      <c r="H31" s="102">
        <v>70000</v>
      </c>
      <c r="I31" s="103"/>
      <c r="J31" s="10">
        <f t="shared" si="2"/>
        <v>28290</v>
      </c>
      <c r="K31" s="7">
        <f t="shared" si="0"/>
        <v>40.414285714285711</v>
      </c>
      <c r="L31" s="40">
        <v>70000</v>
      </c>
      <c r="M31" s="40">
        <v>28290</v>
      </c>
      <c r="N31" s="37">
        <f t="shared" si="1"/>
        <v>40.414285714285711</v>
      </c>
      <c r="O31" s="40">
        <v>0</v>
      </c>
      <c r="P31" s="40">
        <v>0</v>
      </c>
      <c r="Q31" s="38">
        <v>0</v>
      </c>
    </row>
    <row r="32" spans="1:17" s="8" customFormat="1" ht="15" customHeight="1" x14ac:dyDescent="0.2">
      <c r="A32" s="97" t="s">
        <v>0</v>
      </c>
      <c r="B32" s="98"/>
      <c r="C32" s="9" t="s">
        <v>0</v>
      </c>
      <c r="D32" s="9" t="s">
        <v>51</v>
      </c>
      <c r="E32" s="99" t="s">
        <v>52</v>
      </c>
      <c r="F32" s="100"/>
      <c r="G32" s="101"/>
      <c r="H32" s="102">
        <v>45000</v>
      </c>
      <c r="I32" s="103"/>
      <c r="J32" s="10">
        <f t="shared" si="2"/>
        <v>16660.71</v>
      </c>
      <c r="K32" s="7">
        <f t="shared" si="0"/>
        <v>37.023799999999994</v>
      </c>
      <c r="L32" s="40">
        <v>45000</v>
      </c>
      <c r="M32" s="40">
        <v>16660.71</v>
      </c>
      <c r="N32" s="37">
        <f t="shared" si="1"/>
        <v>37.023799999999994</v>
      </c>
      <c r="O32" s="40">
        <v>0</v>
      </c>
      <c r="P32" s="40">
        <v>0</v>
      </c>
      <c r="Q32" s="38">
        <v>0</v>
      </c>
    </row>
    <row r="33" spans="1:17" s="8" customFormat="1" ht="19.350000000000001" customHeight="1" x14ac:dyDescent="0.2">
      <c r="A33" s="97" t="s">
        <v>0</v>
      </c>
      <c r="B33" s="98"/>
      <c r="C33" s="9" t="s">
        <v>0</v>
      </c>
      <c r="D33" s="9" t="s">
        <v>21</v>
      </c>
      <c r="E33" s="99" t="s">
        <v>22</v>
      </c>
      <c r="F33" s="100"/>
      <c r="G33" s="101"/>
      <c r="H33" s="102">
        <v>15000</v>
      </c>
      <c r="I33" s="103"/>
      <c r="J33" s="10">
        <f t="shared" si="2"/>
        <v>0</v>
      </c>
      <c r="K33" s="7">
        <f t="shared" si="0"/>
        <v>0</v>
      </c>
      <c r="L33" s="40">
        <v>15000</v>
      </c>
      <c r="M33" s="42">
        <v>0</v>
      </c>
      <c r="N33" s="43">
        <f t="shared" si="1"/>
        <v>0</v>
      </c>
      <c r="O33" s="40">
        <v>0</v>
      </c>
      <c r="P33" s="40">
        <v>0</v>
      </c>
      <c r="Q33" s="38">
        <v>0</v>
      </c>
    </row>
    <row r="34" spans="1:17" s="8" customFormat="1" ht="15" customHeight="1" x14ac:dyDescent="0.2">
      <c r="A34" s="97" t="s">
        <v>0</v>
      </c>
      <c r="B34" s="98"/>
      <c r="C34" s="9" t="s">
        <v>0</v>
      </c>
      <c r="D34" s="9" t="s">
        <v>53</v>
      </c>
      <c r="E34" s="99" t="s">
        <v>54</v>
      </c>
      <c r="F34" s="100"/>
      <c r="G34" s="101"/>
      <c r="H34" s="102">
        <v>9100</v>
      </c>
      <c r="I34" s="103"/>
      <c r="J34" s="10">
        <f t="shared" si="2"/>
        <v>2706.22</v>
      </c>
      <c r="K34" s="7">
        <f t="shared" si="0"/>
        <v>29.738681318681316</v>
      </c>
      <c r="L34" s="40">
        <v>9100</v>
      </c>
      <c r="M34" s="40">
        <v>2706.22</v>
      </c>
      <c r="N34" s="37">
        <f t="shared" si="1"/>
        <v>29.738681318681316</v>
      </c>
      <c r="O34" s="40">
        <v>0</v>
      </c>
      <c r="P34" s="40">
        <v>0</v>
      </c>
      <c r="Q34" s="38">
        <v>0</v>
      </c>
    </row>
    <row r="35" spans="1:17" s="8" customFormat="1" ht="15" customHeight="1" x14ac:dyDescent="0.2">
      <c r="A35" s="97" t="s">
        <v>0</v>
      </c>
      <c r="B35" s="98"/>
      <c r="C35" s="9" t="s">
        <v>0</v>
      </c>
      <c r="D35" s="9" t="s">
        <v>37</v>
      </c>
      <c r="E35" s="99" t="s">
        <v>38</v>
      </c>
      <c r="F35" s="100"/>
      <c r="G35" s="101"/>
      <c r="H35" s="102">
        <v>38012.1</v>
      </c>
      <c r="I35" s="103"/>
      <c r="J35" s="10">
        <f t="shared" si="2"/>
        <v>33666.559999999998</v>
      </c>
      <c r="K35" s="7">
        <f t="shared" si="0"/>
        <v>88.568008607785416</v>
      </c>
      <c r="L35" s="40">
        <v>38012.1</v>
      </c>
      <c r="M35" s="40">
        <v>33666.559999999998</v>
      </c>
      <c r="N35" s="37">
        <f t="shared" si="1"/>
        <v>88.568008607785416</v>
      </c>
      <c r="O35" s="40">
        <v>0</v>
      </c>
      <c r="P35" s="40">
        <v>0</v>
      </c>
      <c r="Q35" s="38">
        <v>0</v>
      </c>
    </row>
    <row r="36" spans="1:17" s="8" customFormat="1" ht="15" customHeight="1" x14ac:dyDescent="0.2">
      <c r="A36" s="97" t="s">
        <v>0</v>
      </c>
      <c r="B36" s="98"/>
      <c r="C36" s="9" t="s">
        <v>0</v>
      </c>
      <c r="D36" s="9" t="s">
        <v>55</v>
      </c>
      <c r="E36" s="99" t="s">
        <v>56</v>
      </c>
      <c r="F36" s="100"/>
      <c r="G36" s="101"/>
      <c r="H36" s="102">
        <v>3687.9</v>
      </c>
      <c r="I36" s="103"/>
      <c r="J36" s="10">
        <f t="shared" si="2"/>
        <v>2765.93</v>
      </c>
      <c r="K36" s="7">
        <f t="shared" si="0"/>
        <v>75.000135578513522</v>
      </c>
      <c r="L36" s="40">
        <v>3687.9</v>
      </c>
      <c r="M36" s="40">
        <v>2765.93</v>
      </c>
      <c r="N36" s="37">
        <f t="shared" si="1"/>
        <v>75.000135578513522</v>
      </c>
      <c r="O36" s="40">
        <v>0</v>
      </c>
      <c r="P36" s="40">
        <v>0</v>
      </c>
      <c r="Q36" s="38">
        <v>0</v>
      </c>
    </row>
    <row r="37" spans="1:17" s="4" customFormat="1" ht="15" customHeight="1" x14ac:dyDescent="0.2">
      <c r="A37" s="104" t="s">
        <v>57</v>
      </c>
      <c r="B37" s="105"/>
      <c r="C37" s="11" t="s">
        <v>0</v>
      </c>
      <c r="D37" s="11" t="s">
        <v>0</v>
      </c>
      <c r="E37" s="106" t="s">
        <v>58</v>
      </c>
      <c r="F37" s="107"/>
      <c r="G37" s="108"/>
      <c r="H37" s="109">
        <v>6357678</v>
      </c>
      <c r="I37" s="110"/>
      <c r="J37" s="47">
        <f>J38</f>
        <v>2112307.42</v>
      </c>
      <c r="K37" s="48">
        <f t="shared" si="0"/>
        <v>33.224510898475828</v>
      </c>
      <c r="L37" s="41">
        <f>L38</f>
        <v>826998</v>
      </c>
      <c r="M37" s="41">
        <f>M38</f>
        <v>269776.14</v>
      </c>
      <c r="N37" s="36">
        <f t="shared" si="1"/>
        <v>32.621135722214568</v>
      </c>
      <c r="O37" s="41">
        <f>O38</f>
        <v>5530680</v>
      </c>
      <c r="P37" s="41">
        <f>P38</f>
        <v>1842531.28</v>
      </c>
      <c r="Q37" s="49">
        <f>P37/O37*100</f>
        <v>33.314733088878761</v>
      </c>
    </row>
    <row r="38" spans="1:17" s="8" customFormat="1" ht="15" customHeight="1" x14ac:dyDescent="0.2">
      <c r="A38" s="97" t="s">
        <v>0</v>
      </c>
      <c r="B38" s="98"/>
      <c r="C38" s="9" t="s">
        <v>59</v>
      </c>
      <c r="D38" s="9" t="s">
        <v>0</v>
      </c>
      <c r="E38" s="99" t="s">
        <v>60</v>
      </c>
      <c r="F38" s="100"/>
      <c r="G38" s="101"/>
      <c r="H38" s="102">
        <v>6357678</v>
      </c>
      <c r="I38" s="103"/>
      <c r="J38" s="10">
        <f>J39+J40+J41+J42+J43+J44</f>
        <v>2112307.42</v>
      </c>
      <c r="K38" s="7">
        <f t="shared" si="0"/>
        <v>33.224510898475828</v>
      </c>
      <c r="L38" s="39">
        <f>L39+L40+L41+L42+L43+L44</f>
        <v>826998</v>
      </c>
      <c r="M38" s="39">
        <f>M39+M40+M41+M42+M43+M44</f>
        <v>269776.14</v>
      </c>
      <c r="N38" s="37">
        <f t="shared" si="1"/>
        <v>32.621135722214568</v>
      </c>
      <c r="O38" s="39">
        <f>O39+O40+O41+O42+O43+O44</f>
        <v>5530680</v>
      </c>
      <c r="P38" s="39">
        <f>P39+P40+P41+P42+P43+P44</f>
        <v>1842531.28</v>
      </c>
      <c r="Q38" s="38">
        <f>P38/O38*100</f>
        <v>33.314733088878761</v>
      </c>
    </row>
    <row r="39" spans="1:17" s="8" customFormat="1" ht="15" customHeight="1" x14ac:dyDescent="0.2">
      <c r="A39" s="97" t="s">
        <v>0</v>
      </c>
      <c r="B39" s="98"/>
      <c r="C39" s="9" t="s">
        <v>0</v>
      </c>
      <c r="D39" s="9" t="s">
        <v>61</v>
      </c>
      <c r="E39" s="99" t="s">
        <v>62</v>
      </c>
      <c r="F39" s="100"/>
      <c r="G39" s="101"/>
      <c r="H39" s="102">
        <v>10000</v>
      </c>
      <c r="I39" s="103"/>
      <c r="J39" s="10">
        <f t="shared" ref="J39:J44" si="3">M39+P39</f>
        <v>6400</v>
      </c>
      <c r="K39" s="7">
        <f t="shared" si="0"/>
        <v>64</v>
      </c>
      <c r="L39" s="40">
        <v>10000</v>
      </c>
      <c r="M39" s="40">
        <v>6400</v>
      </c>
      <c r="N39" s="37">
        <f t="shared" si="1"/>
        <v>64</v>
      </c>
      <c r="O39" s="40">
        <v>0</v>
      </c>
      <c r="P39" s="40">
        <v>0</v>
      </c>
      <c r="Q39" s="38">
        <v>0</v>
      </c>
    </row>
    <row r="40" spans="1:17" s="8" customFormat="1" ht="15" customHeight="1" x14ac:dyDescent="0.2">
      <c r="A40" s="97" t="s">
        <v>0</v>
      </c>
      <c r="B40" s="98"/>
      <c r="C40" s="9" t="s">
        <v>0</v>
      </c>
      <c r="D40" s="9" t="s">
        <v>45</v>
      </c>
      <c r="E40" s="99" t="s">
        <v>46</v>
      </c>
      <c r="F40" s="100"/>
      <c r="G40" s="101"/>
      <c r="H40" s="102">
        <v>25000</v>
      </c>
      <c r="I40" s="103"/>
      <c r="J40" s="10">
        <f t="shared" si="3"/>
        <v>3860.91</v>
      </c>
      <c r="K40" s="7">
        <f t="shared" si="0"/>
        <v>15.44364</v>
      </c>
      <c r="L40" s="40">
        <v>25000</v>
      </c>
      <c r="M40" s="40">
        <v>3860.91</v>
      </c>
      <c r="N40" s="37">
        <f t="shared" si="1"/>
        <v>15.44364</v>
      </c>
      <c r="O40" s="40">
        <v>0</v>
      </c>
      <c r="P40" s="40">
        <v>0</v>
      </c>
      <c r="Q40" s="38">
        <v>0</v>
      </c>
    </row>
    <row r="41" spans="1:17" s="8" customFormat="1" ht="15" customHeight="1" x14ac:dyDescent="0.2">
      <c r="A41" s="97" t="s">
        <v>0</v>
      </c>
      <c r="B41" s="98"/>
      <c r="C41" s="9" t="s">
        <v>0</v>
      </c>
      <c r="D41" s="9" t="s">
        <v>49</v>
      </c>
      <c r="E41" s="99" t="s">
        <v>50</v>
      </c>
      <c r="F41" s="100"/>
      <c r="G41" s="101"/>
      <c r="H41" s="102">
        <v>360320</v>
      </c>
      <c r="I41" s="103"/>
      <c r="J41" s="10">
        <f t="shared" si="3"/>
        <v>38056.199999999997</v>
      </c>
      <c r="K41" s="7">
        <f t="shared" si="0"/>
        <v>10.561778419182948</v>
      </c>
      <c r="L41" s="40">
        <v>360320</v>
      </c>
      <c r="M41" s="40">
        <v>38056.199999999997</v>
      </c>
      <c r="N41" s="37">
        <f t="shared" si="1"/>
        <v>10.561778419182948</v>
      </c>
      <c r="O41" s="40">
        <v>0</v>
      </c>
      <c r="P41" s="40">
        <v>0</v>
      </c>
      <c r="Q41" s="38">
        <v>0</v>
      </c>
    </row>
    <row r="42" spans="1:17" s="8" customFormat="1" ht="15" customHeight="1" x14ac:dyDescent="0.2">
      <c r="A42" s="97" t="s">
        <v>0</v>
      </c>
      <c r="B42" s="98"/>
      <c r="C42" s="9" t="s">
        <v>0</v>
      </c>
      <c r="D42" s="9" t="s">
        <v>51</v>
      </c>
      <c r="E42" s="99" t="s">
        <v>52</v>
      </c>
      <c r="F42" s="100"/>
      <c r="G42" s="101"/>
      <c r="H42" s="102">
        <v>130000</v>
      </c>
      <c r="I42" s="103"/>
      <c r="J42" s="10">
        <f t="shared" si="3"/>
        <v>108812.03</v>
      </c>
      <c r="K42" s="7">
        <f t="shared" si="0"/>
        <v>83.701561538461533</v>
      </c>
      <c r="L42" s="40">
        <v>130000</v>
      </c>
      <c r="M42" s="40">
        <v>108812.03</v>
      </c>
      <c r="N42" s="37">
        <f t="shared" si="1"/>
        <v>83.701561538461533</v>
      </c>
      <c r="O42" s="40">
        <v>0</v>
      </c>
      <c r="P42" s="40">
        <v>0</v>
      </c>
      <c r="Q42" s="38">
        <v>0</v>
      </c>
    </row>
    <row r="43" spans="1:17" s="8" customFormat="1" ht="15" customHeight="1" x14ac:dyDescent="0.2">
      <c r="A43" s="97" t="s">
        <v>0</v>
      </c>
      <c r="B43" s="98"/>
      <c r="C43" s="9" t="s">
        <v>0</v>
      </c>
      <c r="D43" s="9" t="s">
        <v>63</v>
      </c>
      <c r="E43" s="99" t="s">
        <v>64</v>
      </c>
      <c r="F43" s="100"/>
      <c r="G43" s="101"/>
      <c r="H43" s="102">
        <v>301678</v>
      </c>
      <c r="I43" s="103"/>
      <c r="J43" s="10">
        <f t="shared" si="3"/>
        <v>112647</v>
      </c>
      <c r="K43" s="7">
        <f t="shared" si="0"/>
        <v>37.340144127181965</v>
      </c>
      <c r="L43" s="40">
        <v>301678</v>
      </c>
      <c r="M43" s="40">
        <v>112647</v>
      </c>
      <c r="N43" s="37">
        <f t="shared" si="1"/>
        <v>37.340144127181965</v>
      </c>
      <c r="O43" s="40">
        <v>0</v>
      </c>
      <c r="P43" s="40">
        <v>0</v>
      </c>
      <c r="Q43" s="38">
        <v>0</v>
      </c>
    </row>
    <row r="44" spans="1:17" s="8" customFormat="1" ht="15" customHeight="1" x14ac:dyDescent="0.2">
      <c r="A44" s="97" t="s">
        <v>0</v>
      </c>
      <c r="B44" s="98"/>
      <c r="C44" s="9" t="s">
        <v>0</v>
      </c>
      <c r="D44" s="9" t="s">
        <v>23</v>
      </c>
      <c r="E44" s="99" t="s">
        <v>24</v>
      </c>
      <c r="F44" s="100"/>
      <c r="G44" s="101"/>
      <c r="H44" s="102">
        <v>5530680</v>
      </c>
      <c r="I44" s="103"/>
      <c r="J44" s="10">
        <f t="shared" si="3"/>
        <v>1842531.28</v>
      </c>
      <c r="K44" s="7">
        <f t="shared" si="0"/>
        <v>33.314733088878761</v>
      </c>
      <c r="L44" s="40">
        <v>0</v>
      </c>
      <c r="M44" s="40">
        <v>0</v>
      </c>
      <c r="N44" s="37">
        <v>0</v>
      </c>
      <c r="O44" s="40">
        <v>5530680</v>
      </c>
      <c r="P44" s="40">
        <v>1842531.28</v>
      </c>
      <c r="Q44" s="38">
        <f>P44/O44*100</f>
        <v>33.314733088878761</v>
      </c>
    </row>
    <row r="45" spans="1:17" s="4" customFormat="1" ht="15" customHeight="1" x14ac:dyDescent="0.2">
      <c r="A45" s="104" t="s">
        <v>65</v>
      </c>
      <c r="B45" s="105"/>
      <c r="C45" s="11" t="s">
        <v>0</v>
      </c>
      <c r="D45" s="11" t="s">
        <v>0</v>
      </c>
      <c r="E45" s="106" t="s">
        <v>66</v>
      </c>
      <c r="F45" s="107"/>
      <c r="G45" s="108"/>
      <c r="H45" s="109">
        <v>81200</v>
      </c>
      <c r="I45" s="110"/>
      <c r="J45" s="47">
        <f>J46</f>
        <v>22580.600000000002</v>
      </c>
      <c r="K45" s="48">
        <f t="shared" si="0"/>
        <v>27.808620689655172</v>
      </c>
      <c r="L45" s="41">
        <f>L46</f>
        <v>81200</v>
      </c>
      <c r="M45" s="41">
        <f>M46</f>
        <v>22580.600000000002</v>
      </c>
      <c r="N45" s="36">
        <f t="shared" ref="N45:N76" si="4">M45/L45*100</f>
        <v>27.808620689655172</v>
      </c>
      <c r="O45" s="41">
        <f>O46</f>
        <v>0</v>
      </c>
      <c r="P45" s="41">
        <f>P46</f>
        <v>0</v>
      </c>
      <c r="Q45" s="49">
        <v>0</v>
      </c>
    </row>
    <row r="46" spans="1:17" s="8" customFormat="1" ht="15" customHeight="1" x14ac:dyDescent="0.2">
      <c r="A46" s="97" t="s">
        <v>0</v>
      </c>
      <c r="B46" s="98"/>
      <c r="C46" s="9" t="s">
        <v>67</v>
      </c>
      <c r="D46" s="9" t="s">
        <v>0</v>
      </c>
      <c r="E46" s="99" t="s">
        <v>30</v>
      </c>
      <c r="F46" s="100"/>
      <c r="G46" s="101"/>
      <c r="H46" s="102">
        <v>81200</v>
      </c>
      <c r="I46" s="103"/>
      <c r="J46" s="13">
        <f>J47+J48+J49+J51+J50</f>
        <v>22580.600000000002</v>
      </c>
      <c r="K46" s="7">
        <f t="shared" si="0"/>
        <v>27.808620689655172</v>
      </c>
      <c r="L46" s="39">
        <f>L47+L48+L49+L51+L50</f>
        <v>81200</v>
      </c>
      <c r="M46" s="39">
        <f>M47+M48+M49+M51+M50</f>
        <v>22580.600000000002</v>
      </c>
      <c r="N46" s="37">
        <f t="shared" si="4"/>
        <v>27.808620689655172</v>
      </c>
      <c r="O46" s="39">
        <f>O47+O48+O49+O51+O50</f>
        <v>0</v>
      </c>
      <c r="P46" s="39">
        <f>P47+P48+P49+P51+P50</f>
        <v>0</v>
      </c>
      <c r="Q46" s="38">
        <v>0</v>
      </c>
    </row>
    <row r="47" spans="1:17" s="8" customFormat="1" ht="15" customHeight="1" x14ac:dyDescent="0.2">
      <c r="A47" s="97" t="s">
        <v>0</v>
      </c>
      <c r="B47" s="98"/>
      <c r="C47" s="9" t="s">
        <v>0</v>
      </c>
      <c r="D47" s="9" t="s">
        <v>45</v>
      </c>
      <c r="E47" s="99" t="s">
        <v>46</v>
      </c>
      <c r="F47" s="100"/>
      <c r="G47" s="101"/>
      <c r="H47" s="102">
        <v>1500</v>
      </c>
      <c r="I47" s="103"/>
      <c r="J47" s="10">
        <f>M47+P47</f>
        <v>252.11</v>
      </c>
      <c r="K47" s="7">
        <f t="shared" si="0"/>
        <v>16.807333333333336</v>
      </c>
      <c r="L47" s="40">
        <v>1500</v>
      </c>
      <c r="M47" s="40">
        <v>252.11</v>
      </c>
      <c r="N47" s="37">
        <f t="shared" si="4"/>
        <v>16.807333333333336</v>
      </c>
      <c r="O47" s="40">
        <v>0</v>
      </c>
      <c r="P47" s="40">
        <v>0</v>
      </c>
      <c r="Q47" s="38">
        <v>0</v>
      </c>
    </row>
    <row r="48" spans="1:17" s="8" customFormat="1" ht="15" customHeight="1" x14ac:dyDescent="0.2">
      <c r="A48" s="97" t="s">
        <v>0</v>
      </c>
      <c r="B48" s="98"/>
      <c r="C48" s="9" t="s">
        <v>0</v>
      </c>
      <c r="D48" s="9" t="s">
        <v>47</v>
      </c>
      <c r="E48" s="99" t="s">
        <v>48</v>
      </c>
      <c r="F48" s="100"/>
      <c r="G48" s="101"/>
      <c r="H48" s="102">
        <v>40000</v>
      </c>
      <c r="I48" s="103"/>
      <c r="J48" s="10">
        <f>M48+P48</f>
        <v>20449.29</v>
      </c>
      <c r="K48" s="7">
        <f t="shared" si="0"/>
        <v>51.123225000000005</v>
      </c>
      <c r="L48" s="40">
        <v>40000</v>
      </c>
      <c r="M48" s="40">
        <v>20449.29</v>
      </c>
      <c r="N48" s="37">
        <f t="shared" si="4"/>
        <v>51.123225000000005</v>
      </c>
      <c r="O48" s="40">
        <v>0</v>
      </c>
      <c r="P48" s="40">
        <v>0</v>
      </c>
      <c r="Q48" s="38">
        <v>0</v>
      </c>
    </row>
    <row r="49" spans="1:17" s="8" customFormat="1" ht="15" customHeight="1" x14ac:dyDescent="0.2">
      <c r="A49" s="97" t="s">
        <v>0</v>
      </c>
      <c r="B49" s="98"/>
      <c r="C49" s="9" t="s">
        <v>0</v>
      </c>
      <c r="D49" s="9" t="s">
        <v>49</v>
      </c>
      <c r="E49" s="99" t="s">
        <v>50</v>
      </c>
      <c r="F49" s="100"/>
      <c r="G49" s="101"/>
      <c r="H49" s="102">
        <v>25000</v>
      </c>
      <c r="I49" s="103"/>
      <c r="J49" s="10">
        <f>M49+P49</f>
        <v>0</v>
      </c>
      <c r="K49" s="7">
        <f t="shared" si="0"/>
        <v>0</v>
      </c>
      <c r="L49" s="40">
        <v>25000</v>
      </c>
      <c r="M49" s="42">
        <v>0</v>
      </c>
      <c r="N49" s="43">
        <f t="shared" si="4"/>
        <v>0</v>
      </c>
      <c r="O49" s="40">
        <v>0</v>
      </c>
      <c r="P49" s="40">
        <v>0</v>
      </c>
      <c r="Q49" s="38">
        <v>0</v>
      </c>
    </row>
    <row r="50" spans="1:17" s="8" customFormat="1" ht="15" customHeight="1" x14ac:dyDescent="0.2">
      <c r="A50" s="97" t="s">
        <v>0</v>
      </c>
      <c r="B50" s="98"/>
      <c r="C50" s="9" t="s">
        <v>0</v>
      </c>
      <c r="D50" s="9" t="s">
        <v>51</v>
      </c>
      <c r="E50" s="99" t="s">
        <v>52</v>
      </c>
      <c r="F50" s="100"/>
      <c r="G50" s="101"/>
      <c r="H50" s="102">
        <v>13500</v>
      </c>
      <c r="I50" s="103"/>
      <c r="J50" s="10">
        <f>M50+P50</f>
        <v>1879.2</v>
      </c>
      <c r="K50" s="7">
        <f t="shared" si="0"/>
        <v>13.919999999999998</v>
      </c>
      <c r="L50" s="40">
        <v>13500</v>
      </c>
      <c r="M50" s="40">
        <v>1879.2</v>
      </c>
      <c r="N50" s="37">
        <f t="shared" si="4"/>
        <v>13.919999999999998</v>
      </c>
      <c r="O50" s="40">
        <v>0</v>
      </c>
      <c r="P50" s="40">
        <v>0</v>
      </c>
      <c r="Q50" s="38">
        <v>0</v>
      </c>
    </row>
    <row r="51" spans="1:17" s="8" customFormat="1" ht="15" customHeight="1" x14ac:dyDescent="0.2">
      <c r="A51" s="97" t="s">
        <v>0</v>
      </c>
      <c r="B51" s="98"/>
      <c r="C51" s="9" t="s">
        <v>0</v>
      </c>
      <c r="D51" s="9" t="s">
        <v>37</v>
      </c>
      <c r="E51" s="99" t="s">
        <v>38</v>
      </c>
      <c r="F51" s="100"/>
      <c r="G51" s="101"/>
      <c r="H51" s="102">
        <v>1200</v>
      </c>
      <c r="I51" s="103"/>
      <c r="J51" s="10">
        <f>M51+P51</f>
        <v>0</v>
      </c>
      <c r="K51" s="7">
        <f t="shared" si="0"/>
        <v>0</v>
      </c>
      <c r="L51" s="40">
        <v>1200</v>
      </c>
      <c r="M51" s="42">
        <v>0</v>
      </c>
      <c r="N51" s="43">
        <f t="shared" si="4"/>
        <v>0</v>
      </c>
      <c r="O51" s="40">
        <v>0</v>
      </c>
      <c r="P51" s="40">
        <v>0</v>
      </c>
      <c r="Q51" s="38">
        <v>0</v>
      </c>
    </row>
    <row r="52" spans="1:17" s="4" customFormat="1" ht="15" customHeight="1" x14ac:dyDescent="0.2">
      <c r="A52" s="104" t="s">
        <v>68</v>
      </c>
      <c r="B52" s="105"/>
      <c r="C52" s="11" t="s">
        <v>0</v>
      </c>
      <c r="D52" s="11" t="s">
        <v>0</v>
      </c>
      <c r="E52" s="106" t="s">
        <v>69</v>
      </c>
      <c r="F52" s="107"/>
      <c r="G52" s="108"/>
      <c r="H52" s="109">
        <v>300000</v>
      </c>
      <c r="I52" s="110"/>
      <c r="J52" s="47">
        <f>J53</f>
        <v>3797.58</v>
      </c>
      <c r="K52" s="48">
        <f t="shared" si="0"/>
        <v>1.26586</v>
      </c>
      <c r="L52" s="41">
        <f>L53</f>
        <v>300000</v>
      </c>
      <c r="M52" s="41">
        <f>M53</f>
        <v>3797.58</v>
      </c>
      <c r="N52" s="36">
        <f t="shared" si="4"/>
        <v>1.26586</v>
      </c>
      <c r="O52" s="41">
        <f>O53+O54+O55</f>
        <v>0</v>
      </c>
      <c r="P52" s="41">
        <f>P53+P54+P55</f>
        <v>0</v>
      </c>
      <c r="Q52" s="49">
        <v>0</v>
      </c>
    </row>
    <row r="53" spans="1:17" s="8" customFormat="1" ht="15" customHeight="1" x14ac:dyDescent="0.2">
      <c r="A53" s="97" t="s">
        <v>0</v>
      </c>
      <c r="B53" s="98"/>
      <c r="C53" s="9" t="s">
        <v>70</v>
      </c>
      <c r="D53" s="9" t="s">
        <v>0</v>
      </c>
      <c r="E53" s="99" t="s">
        <v>71</v>
      </c>
      <c r="F53" s="100"/>
      <c r="G53" s="101"/>
      <c r="H53" s="102">
        <v>300000</v>
      </c>
      <c r="I53" s="103"/>
      <c r="J53" s="10">
        <f>J54+J55</f>
        <v>3797.58</v>
      </c>
      <c r="K53" s="7">
        <f t="shared" si="0"/>
        <v>1.26586</v>
      </c>
      <c r="L53" s="40">
        <v>300000</v>
      </c>
      <c r="M53" s="40">
        <f>M54+M55</f>
        <v>3797.58</v>
      </c>
      <c r="N53" s="37">
        <f t="shared" si="4"/>
        <v>1.26586</v>
      </c>
      <c r="O53" s="40">
        <v>0</v>
      </c>
      <c r="P53" s="40">
        <v>0</v>
      </c>
      <c r="Q53" s="38">
        <v>0</v>
      </c>
    </row>
    <row r="54" spans="1:17" s="8" customFormat="1" ht="15" customHeight="1" x14ac:dyDescent="0.2">
      <c r="A54" s="97" t="s">
        <v>0</v>
      </c>
      <c r="B54" s="98"/>
      <c r="C54" s="9" t="s">
        <v>0</v>
      </c>
      <c r="D54" s="9" t="s">
        <v>61</v>
      </c>
      <c r="E54" s="99" t="s">
        <v>62</v>
      </c>
      <c r="F54" s="100"/>
      <c r="G54" s="101"/>
      <c r="H54" s="102">
        <v>18000</v>
      </c>
      <c r="I54" s="103"/>
      <c r="J54" s="10">
        <f>M54</f>
        <v>1500</v>
      </c>
      <c r="K54" s="7">
        <f t="shared" si="0"/>
        <v>8.3333333333333321</v>
      </c>
      <c r="L54" s="40">
        <v>18000</v>
      </c>
      <c r="M54" s="40">
        <v>1500</v>
      </c>
      <c r="N54" s="37">
        <f t="shared" si="4"/>
        <v>8.3333333333333321</v>
      </c>
      <c r="O54" s="40">
        <v>0</v>
      </c>
      <c r="P54" s="40">
        <v>0</v>
      </c>
      <c r="Q54" s="38">
        <v>0</v>
      </c>
    </row>
    <row r="55" spans="1:17" s="8" customFormat="1" ht="15" customHeight="1" x14ac:dyDescent="0.2">
      <c r="A55" s="97" t="s">
        <v>0</v>
      </c>
      <c r="B55" s="98"/>
      <c r="C55" s="9" t="s">
        <v>0</v>
      </c>
      <c r="D55" s="9" t="s">
        <v>51</v>
      </c>
      <c r="E55" s="99" t="s">
        <v>52</v>
      </c>
      <c r="F55" s="100"/>
      <c r="G55" s="101"/>
      <c r="H55" s="102">
        <v>282000</v>
      </c>
      <c r="I55" s="103"/>
      <c r="J55" s="10">
        <f>M55</f>
        <v>2297.58</v>
      </c>
      <c r="K55" s="7">
        <f t="shared" si="0"/>
        <v>0.81474468085106377</v>
      </c>
      <c r="L55" s="40">
        <v>282000</v>
      </c>
      <c r="M55" s="40">
        <v>2297.58</v>
      </c>
      <c r="N55" s="37">
        <f t="shared" si="4"/>
        <v>0.81474468085106377</v>
      </c>
      <c r="O55" s="40">
        <v>0</v>
      </c>
      <c r="P55" s="40">
        <v>0</v>
      </c>
      <c r="Q55" s="38">
        <v>0</v>
      </c>
    </row>
    <row r="56" spans="1:17" s="4" customFormat="1" ht="15" customHeight="1" x14ac:dyDescent="0.2">
      <c r="A56" s="104" t="s">
        <v>72</v>
      </c>
      <c r="B56" s="105"/>
      <c r="C56" s="11" t="s">
        <v>0</v>
      </c>
      <c r="D56" s="11" t="s">
        <v>0</v>
      </c>
      <c r="E56" s="106" t="s">
        <v>73</v>
      </c>
      <c r="F56" s="107"/>
      <c r="G56" s="108"/>
      <c r="H56" s="109">
        <v>5111070.1399999997</v>
      </c>
      <c r="I56" s="110"/>
      <c r="J56" s="47">
        <f>J57+J62+J66+J86+J89+J104</f>
        <v>2147873.23</v>
      </c>
      <c r="K56" s="48">
        <f t="shared" si="0"/>
        <v>42.023943541498731</v>
      </c>
      <c r="L56" s="41">
        <f>L57+L62+L66+L86+L89+L104</f>
        <v>5088043.1399999997</v>
      </c>
      <c r="M56" s="41">
        <f>M57+M62+M66+M86+M89+M104</f>
        <v>2124847</v>
      </c>
      <c r="N56" s="36">
        <f t="shared" si="4"/>
        <v>41.761575944499562</v>
      </c>
      <c r="O56" s="41">
        <f>O57+O62+O66+O86+O89+O104</f>
        <v>23027</v>
      </c>
      <c r="P56" s="41">
        <f>P57+P62+P66+P86+P89+P104</f>
        <v>23026.23</v>
      </c>
      <c r="Q56" s="49">
        <f>P56/O56*100</f>
        <v>99.996656099361616</v>
      </c>
    </row>
    <row r="57" spans="1:17" s="8" customFormat="1" ht="15" customHeight="1" x14ac:dyDescent="0.2">
      <c r="A57" s="97" t="s">
        <v>0</v>
      </c>
      <c r="B57" s="98"/>
      <c r="C57" s="9" t="s">
        <v>74</v>
      </c>
      <c r="D57" s="9" t="s">
        <v>0</v>
      </c>
      <c r="E57" s="99" t="s">
        <v>75</v>
      </c>
      <c r="F57" s="100"/>
      <c r="G57" s="101"/>
      <c r="H57" s="102">
        <v>53055</v>
      </c>
      <c r="I57" s="103"/>
      <c r="J57" s="10">
        <f>J58+J59+J60+J61</f>
        <v>27506.82</v>
      </c>
      <c r="K57" s="7">
        <f t="shared" si="0"/>
        <v>51.845858071812266</v>
      </c>
      <c r="L57" s="39">
        <f>L58+L59+L60+L61</f>
        <v>53055</v>
      </c>
      <c r="M57" s="39">
        <f>M58+M59+M60+M61</f>
        <v>27506.82</v>
      </c>
      <c r="N57" s="37">
        <f t="shared" si="4"/>
        <v>51.845858071812266</v>
      </c>
      <c r="O57" s="39">
        <f>O58+O59+O60+O61</f>
        <v>0</v>
      </c>
      <c r="P57" s="39">
        <f>P58+P59+P60+P61</f>
        <v>0</v>
      </c>
      <c r="Q57" s="38">
        <v>0</v>
      </c>
    </row>
    <row r="58" spans="1:17" s="8" customFormat="1" ht="15" customHeight="1" x14ac:dyDescent="0.2">
      <c r="A58" s="97" t="s">
        <v>0</v>
      </c>
      <c r="B58" s="98"/>
      <c r="C58" s="9" t="s">
        <v>0</v>
      </c>
      <c r="D58" s="9" t="s">
        <v>31</v>
      </c>
      <c r="E58" s="99" t="s">
        <v>32</v>
      </c>
      <c r="F58" s="100"/>
      <c r="G58" s="101"/>
      <c r="H58" s="102">
        <v>41103</v>
      </c>
      <c r="I58" s="103"/>
      <c r="J58" s="10">
        <f>M58</f>
        <v>20037</v>
      </c>
      <c r="K58" s="7">
        <f t="shared" si="0"/>
        <v>48.748266549886871</v>
      </c>
      <c r="L58" s="40">
        <v>41103</v>
      </c>
      <c r="M58" s="40">
        <v>20037</v>
      </c>
      <c r="N58" s="37">
        <f t="shared" si="4"/>
        <v>48.748266549886871</v>
      </c>
      <c r="O58" s="40">
        <v>0</v>
      </c>
      <c r="P58" s="40">
        <v>0</v>
      </c>
      <c r="Q58" s="38">
        <v>0</v>
      </c>
    </row>
    <row r="59" spans="1:17" s="8" customFormat="1" ht="15" customHeight="1" x14ac:dyDescent="0.2">
      <c r="A59" s="97" t="s">
        <v>0</v>
      </c>
      <c r="B59" s="98"/>
      <c r="C59" s="9" t="s">
        <v>0</v>
      </c>
      <c r="D59" s="9" t="s">
        <v>43</v>
      </c>
      <c r="E59" s="99" t="s">
        <v>44</v>
      </c>
      <c r="F59" s="100"/>
      <c r="G59" s="101"/>
      <c r="H59" s="102">
        <v>3800</v>
      </c>
      <c r="I59" s="103"/>
      <c r="J59" s="10">
        <f>M59</f>
        <v>3800</v>
      </c>
      <c r="K59" s="7">
        <f t="shared" si="0"/>
        <v>100</v>
      </c>
      <c r="L59" s="40">
        <v>3800</v>
      </c>
      <c r="M59" s="40">
        <v>3800</v>
      </c>
      <c r="N59" s="37">
        <f t="shared" si="4"/>
        <v>100</v>
      </c>
      <c r="O59" s="40">
        <v>0</v>
      </c>
      <c r="P59" s="40">
        <v>0</v>
      </c>
      <c r="Q59" s="38">
        <v>0</v>
      </c>
    </row>
    <row r="60" spans="1:17" s="8" customFormat="1" ht="15" customHeight="1" x14ac:dyDescent="0.2">
      <c r="A60" s="97" t="s">
        <v>0</v>
      </c>
      <c r="B60" s="98"/>
      <c r="C60" s="9" t="s">
        <v>0</v>
      </c>
      <c r="D60" s="9" t="s">
        <v>33</v>
      </c>
      <c r="E60" s="99" t="s">
        <v>34</v>
      </c>
      <c r="F60" s="100"/>
      <c r="G60" s="101"/>
      <c r="H60" s="102">
        <v>7143</v>
      </c>
      <c r="I60" s="103"/>
      <c r="J60" s="10">
        <f>M60</f>
        <v>3174.82</v>
      </c>
      <c r="K60" s="7">
        <f t="shared" si="0"/>
        <v>44.446591068178634</v>
      </c>
      <c r="L60" s="40">
        <v>7143</v>
      </c>
      <c r="M60" s="40">
        <v>3174.82</v>
      </c>
      <c r="N60" s="37">
        <f t="shared" si="4"/>
        <v>44.446591068178634</v>
      </c>
      <c r="O60" s="40">
        <v>0</v>
      </c>
      <c r="P60" s="40">
        <v>0</v>
      </c>
      <c r="Q60" s="38">
        <v>0</v>
      </c>
    </row>
    <row r="61" spans="1:17" s="8" customFormat="1" ht="18.600000000000001" customHeight="1" x14ac:dyDescent="0.2">
      <c r="A61" s="97" t="s">
        <v>0</v>
      </c>
      <c r="B61" s="98"/>
      <c r="C61" s="9" t="s">
        <v>0</v>
      </c>
      <c r="D61" s="9" t="s">
        <v>35</v>
      </c>
      <c r="E61" s="99" t="s">
        <v>36</v>
      </c>
      <c r="F61" s="100"/>
      <c r="G61" s="101"/>
      <c r="H61" s="102">
        <v>1009</v>
      </c>
      <c r="I61" s="103"/>
      <c r="J61" s="10">
        <f>M61</f>
        <v>495</v>
      </c>
      <c r="K61" s="7">
        <f t="shared" si="0"/>
        <v>49.058473736372648</v>
      </c>
      <c r="L61" s="40">
        <v>1009</v>
      </c>
      <c r="M61" s="40">
        <v>495</v>
      </c>
      <c r="N61" s="37">
        <f t="shared" si="4"/>
        <v>49.058473736372648</v>
      </c>
      <c r="O61" s="40">
        <v>0</v>
      </c>
      <c r="P61" s="40">
        <v>0</v>
      </c>
      <c r="Q61" s="38">
        <v>0</v>
      </c>
    </row>
    <row r="62" spans="1:17" s="8" customFormat="1" ht="15" customHeight="1" x14ac:dyDescent="0.2">
      <c r="A62" s="97" t="s">
        <v>0</v>
      </c>
      <c r="B62" s="98"/>
      <c r="C62" s="9" t="s">
        <v>76</v>
      </c>
      <c r="D62" s="9" t="s">
        <v>0</v>
      </c>
      <c r="E62" s="99" t="s">
        <v>77</v>
      </c>
      <c r="F62" s="100"/>
      <c r="G62" s="101"/>
      <c r="H62" s="102">
        <v>200446.14</v>
      </c>
      <c r="I62" s="103"/>
      <c r="J62" s="10">
        <f>J63+J64+J65</f>
        <v>76778.5</v>
      </c>
      <c r="K62" s="7">
        <f t="shared" si="0"/>
        <v>38.303805700623613</v>
      </c>
      <c r="L62" s="39">
        <f>L63+L64+L65</f>
        <v>200446.14</v>
      </c>
      <c r="M62" s="39">
        <f>M63+M64+M65</f>
        <v>76778.5</v>
      </c>
      <c r="N62" s="37">
        <f t="shared" si="4"/>
        <v>38.303805700623613</v>
      </c>
      <c r="O62" s="39">
        <f>O63+O64+O65</f>
        <v>0</v>
      </c>
      <c r="P62" s="39">
        <f>P63+P64+P65</f>
        <v>0</v>
      </c>
      <c r="Q62" s="38">
        <v>0</v>
      </c>
    </row>
    <row r="63" spans="1:17" s="8" customFormat="1" ht="15" customHeight="1" x14ac:dyDescent="0.2">
      <c r="A63" s="97" t="s">
        <v>0</v>
      </c>
      <c r="B63" s="98"/>
      <c r="C63" s="9" t="s">
        <v>0</v>
      </c>
      <c r="D63" s="9" t="s">
        <v>78</v>
      </c>
      <c r="E63" s="99" t="s">
        <v>79</v>
      </c>
      <c r="F63" s="100"/>
      <c r="G63" s="101"/>
      <c r="H63" s="102">
        <v>120000</v>
      </c>
      <c r="I63" s="103"/>
      <c r="J63" s="10">
        <f>M63+P63</f>
        <v>41939.14</v>
      </c>
      <c r="K63" s="7">
        <f t="shared" si="0"/>
        <v>34.949283333333334</v>
      </c>
      <c r="L63" s="40">
        <v>120000</v>
      </c>
      <c r="M63" s="40">
        <v>41939.14</v>
      </c>
      <c r="N63" s="37">
        <f t="shared" si="4"/>
        <v>34.949283333333334</v>
      </c>
      <c r="O63" s="40">
        <v>0</v>
      </c>
      <c r="P63" s="40">
        <v>0</v>
      </c>
      <c r="Q63" s="38">
        <v>0</v>
      </c>
    </row>
    <row r="64" spans="1:17" s="8" customFormat="1" ht="15" customHeight="1" x14ac:dyDescent="0.2">
      <c r="A64" s="97" t="s">
        <v>0</v>
      </c>
      <c r="B64" s="98"/>
      <c r="C64" s="9" t="s">
        <v>0</v>
      </c>
      <c r="D64" s="9" t="s">
        <v>45</v>
      </c>
      <c r="E64" s="99" t="s">
        <v>46</v>
      </c>
      <c r="F64" s="100"/>
      <c r="G64" s="101"/>
      <c r="H64" s="102">
        <v>20446.14</v>
      </c>
      <c r="I64" s="103"/>
      <c r="J64" s="10">
        <f>M64+P64</f>
        <v>2497.86</v>
      </c>
      <c r="K64" s="7">
        <f t="shared" si="0"/>
        <v>12.216780282243985</v>
      </c>
      <c r="L64" s="40">
        <v>20446.14</v>
      </c>
      <c r="M64" s="40">
        <v>2497.86</v>
      </c>
      <c r="N64" s="37">
        <f t="shared" si="4"/>
        <v>12.216780282243985</v>
      </c>
      <c r="O64" s="40">
        <v>0</v>
      </c>
      <c r="P64" s="40">
        <v>0</v>
      </c>
      <c r="Q64" s="38">
        <v>0</v>
      </c>
    </row>
    <row r="65" spans="1:17" s="8" customFormat="1" ht="15" customHeight="1" x14ac:dyDescent="0.2">
      <c r="A65" s="97" t="s">
        <v>0</v>
      </c>
      <c r="B65" s="98"/>
      <c r="C65" s="9" t="s">
        <v>0</v>
      </c>
      <c r="D65" s="9" t="s">
        <v>51</v>
      </c>
      <c r="E65" s="99" t="s">
        <v>52</v>
      </c>
      <c r="F65" s="100"/>
      <c r="G65" s="101"/>
      <c r="H65" s="102">
        <v>60000</v>
      </c>
      <c r="I65" s="103"/>
      <c r="J65" s="10">
        <f>M65+P65</f>
        <v>32341.5</v>
      </c>
      <c r="K65" s="7">
        <f t="shared" si="0"/>
        <v>53.902499999999996</v>
      </c>
      <c r="L65" s="40">
        <v>60000</v>
      </c>
      <c r="M65" s="40">
        <v>32341.5</v>
      </c>
      <c r="N65" s="37">
        <f t="shared" si="4"/>
        <v>53.902499999999996</v>
      </c>
      <c r="O65" s="40">
        <v>0</v>
      </c>
      <c r="P65" s="40">
        <v>0</v>
      </c>
      <c r="Q65" s="38">
        <v>0</v>
      </c>
    </row>
    <row r="66" spans="1:17" s="8" customFormat="1" ht="15" customHeight="1" x14ac:dyDescent="0.2">
      <c r="A66" s="97" t="s">
        <v>0</v>
      </c>
      <c r="B66" s="98"/>
      <c r="C66" s="9" t="s">
        <v>80</v>
      </c>
      <c r="D66" s="9" t="s">
        <v>0</v>
      </c>
      <c r="E66" s="99" t="s">
        <v>81</v>
      </c>
      <c r="F66" s="100"/>
      <c r="G66" s="101"/>
      <c r="H66" s="102">
        <v>4010600</v>
      </c>
      <c r="I66" s="103"/>
      <c r="J66" s="10">
        <f>SUM(J67:J85)</f>
        <v>1669772.11</v>
      </c>
      <c r="K66" s="7">
        <f t="shared" si="0"/>
        <v>41.633972722285947</v>
      </c>
      <c r="L66" s="39">
        <f>SUM(L67:L85)</f>
        <v>4010600</v>
      </c>
      <c r="M66" s="39">
        <f>SUM(M67:M85)</f>
        <v>1669772.11</v>
      </c>
      <c r="N66" s="37">
        <f t="shared" si="4"/>
        <v>41.633972722285947</v>
      </c>
      <c r="O66" s="39">
        <f>SUM(O67:O85)</f>
        <v>0</v>
      </c>
      <c r="P66" s="39">
        <f>SUM(P67:P85)</f>
        <v>0</v>
      </c>
      <c r="Q66" s="38">
        <v>0</v>
      </c>
    </row>
    <row r="67" spans="1:17" s="8" customFormat="1" ht="15" customHeight="1" x14ac:dyDescent="0.2">
      <c r="A67" s="97" t="s">
        <v>0</v>
      </c>
      <c r="B67" s="98"/>
      <c r="C67" s="9" t="s">
        <v>0</v>
      </c>
      <c r="D67" s="9" t="s">
        <v>82</v>
      </c>
      <c r="E67" s="99" t="s">
        <v>83</v>
      </c>
      <c r="F67" s="100"/>
      <c r="G67" s="101"/>
      <c r="H67" s="102">
        <v>10000</v>
      </c>
      <c r="I67" s="103"/>
      <c r="J67" s="10">
        <f t="shared" ref="J67:J85" si="5">M67+P67</f>
        <v>2415.09</v>
      </c>
      <c r="K67" s="7">
        <f t="shared" si="0"/>
        <v>24.1509</v>
      </c>
      <c r="L67" s="40">
        <v>10000</v>
      </c>
      <c r="M67" s="40">
        <v>2415.09</v>
      </c>
      <c r="N67" s="37">
        <f t="shared" si="4"/>
        <v>24.1509</v>
      </c>
      <c r="O67" s="40">
        <v>0</v>
      </c>
      <c r="P67" s="40">
        <v>0</v>
      </c>
      <c r="Q67" s="38">
        <v>0</v>
      </c>
    </row>
    <row r="68" spans="1:17" s="8" customFormat="1" ht="15" customHeight="1" x14ac:dyDescent="0.2">
      <c r="A68" s="97" t="s">
        <v>0</v>
      </c>
      <c r="B68" s="98"/>
      <c r="C68" s="9" t="s">
        <v>0</v>
      </c>
      <c r="D68" s="9" t="s">
        <v>31</v>
      </c>
      <c r="E68" s="99" t="s">
        <v>32</v>
      </c>
      <c r="F68" s="100"/>
      <c r="G68" s="101"/>
      <c r="H68" s="102">
        <v>2450000</v>
      </c>
      <c r="I68" s="103"/>
      <c r="J68" s="10">
        <f t="shared" si="5"/>
        <v>993746.25</v>
      </c>
      <c r="K68" s="7">
        <f t="shared" si="0"/>
        <v>40.561071428571424</v>
      </c>
      <c r="L68" s="40">
        <v>2450000</v>
      </c>
      <c r="M68" s="40">
        <v>993746.25</v>
      </c>
      <c r="N68" s="37">
        <f t="shared" si="4"/>
        <v>40.561071428571424</v>
      </c>
      <c r="O68" s="40">
        <v>0</v>
      </c>
      <c r="P68" s="40">
        <v>0</v>
      </c>
      <c r="Q68" s="38">
        <v>0</v>
      </c>
    </row>
    <row r="69" spans="1:17" s="8" customFormat="1" ht="15" customHeight="1" x14ac:dyDescent="0.2">
      <c r="A69" s="97" t="s">
        <v>0</v>
      </c>
      <c r="B69" s="98"/>
      <c r="C69" s="9" t="s">
        <v>0</v>
      </c>
      <c r="D69" s="9" t="s">
        <v>43</v>
      </c>
      <c r="E69" s="99" t="s">
        <v>44</v>
      </c>
      <c r="F69" s="100"/>
      <c r="G69" s="101"/>
      <c r="H69" s="102">
        <v>150000</v>
      </c>
      <c r="I69" s="103"/>
      <c r="J69" s="10">
        <f t="shared" si="5"/>
        <v>144736.65</v>
      </c>
      <c r="K69" s="7">
        <f t="shared" si="0"/>
        <v>96.491100000000003</v>
      </c>
      <c r="L69" s="40">
        <v>150000</v>
      </c>
      <c r="M69" s="40">
        <v>144736.65</v>
      </c>
      <c r="N69" s="37">
        <f t="shared" si="4"/>
        <v>96.491100000000003</v>
      </c>
      <c r="O69" s="40">
        <v>0</v>
      </c>
      <c r="P69" s="40">
        <v>0</v>
      </c>
      <c r="Q69" s="38">
        <v>0</v>
      </c>
    </row>
    <row r="70" spans="1:17" s="8" customFormat="1" ht="15" customHeight="1" x14ac:dyDescent="0.2">
      <c r="A70" s="97" t="s">
        <v>0</v>
      </c>
      <c r="B70" s="98"/>
      <c r="C70" s="9" t="s">
        <v>0</v>
      </c>
      <c r="D70" s="9" t="s">
        <v>33</v>
      </c>
      <c r="E70" s="99" t="s">
        <v>34</v>
      </c>
      <c r="F70" s="100"/>
      <c r="G70" s="101"/>
      <c r="H70" s="102">
        <v>452000</v>
      </c>
      <c r="I70" s="103"/>
      <c r="J70" s="10">
        <f t="shared" si="5"/>
        <v>161210.94</v>
      </c>
      <c r="K70" s="7">
        <f t="shared" si="0"/>
        <v>35.666137168141596</v>
      </c>
      <c r="L70" s="40">
        <v>452000</v>
      </c>
      <c r="M70" s="40">
        <v>161210.94</v>
      </c>
      <c r="N70" s="37">
        <f t="shared" si="4"/>
        <v>35.666137168141596</v>
      </c>
      <c r="O70" s="40">
        <v>0</v>
      </c>
      <c r="P70" s="40">
        <v>0</v>
      </c>
      <c r="Q70" s="38">
        <v>0</v>
      </c>
    </row>
    <row r="71" spans="1:17" s="8" customFormat="1" ht="18.600000000000001" customHeight="1" x14ac:dyDescent="0.2">
      <c r="A71" s="97" t="s">
        <v>0</v>
      </c>
      <c r="B71" s="98"/>
      <c r="C71" s="9" t="s">
        <v>0</v>
      </c>
      <c r="D71" s="9" t="s">
        <v>35</v>
      </c>
      <c r="E71" s="99" t="s">
        <v>36</v>
      </c>
      <c r="F71" s="100"/>
      <c r="G71" s="101"/>
      <c r="H71" s="102">
        <v>67000</v>
      </c>
      <c r="I71" s="103"/>
      <c r="J71" s="10">
        <f t="shared" si="5"/>
        <v>18997.86</v>
      </c>
      <c r="K71" s="7">
        <f t="shared" si="0"/>
        <v>28.355014925373133</v>
      </c>
      <c r="L71" s="40">
        <v>67000</v>
      </c>
      <c r="M71" s="40">
        <v>18997.86</v>
      </c>
      <c r="N71" s="37">
        <f t="shared" si="4"/>
        <v>28.355014925373133</v>
      </c>
      <c r="O71" s="40">
        <v>0</v>
      </c>
      <c r="P71" s="40">
        <v>0</v>
      </c>
      <c r="Q71" s="38">
        <v>0</v>
      </c>
    </row>
    <row r="72" spans="1:17" s="8" customFormat="1" ht="18.600000000000001" customHeight="1" x14ac:dyDescent="0.2">
      <c r="A72" s="97" t="s">
        <v>0</v>
      </c>
      <c r="B72" s="98"/>
      <c r="C72" s="9" t="s">
        <v>0</v>
      </c>
      <c r="D72" s="9" t="s">
        <v>84</v>
      </c>
      <c r="E72" s="99" t="s">
        <v>85</v>
      </c>
      <c r="F72" s="100"/>
      <c r="G72" s="101"/>
      <c r="H72" s="102">
        <v>45000</v>
      </c>
      <c r="I72" s="103"/>
      <c r="J72" s="10">
        <f t="shared" si="5"/>
        <v>24260</v>
      </c>
      <c r="K72" s="7">
        <f t="shared" si="0"/>
        <v>53.911111111111111</v>
      </c>
      <c r="L72" s="40">
        <v>45000</v>
      </c>
      <c r="M72" s="40">
        <v>24260</v>
      </c>
      <c r="N72" s="37">
        <f t="shared" si="4"/>
        <v>53.911111111111111</v>
      </c>
      <c r="O72" s="40">
        <v>0</v>
      </c>
      <c r="P72" s="40">
        <v>0</v>
      </c>
      <c r="Q72" s="38">
        <v>0</v>
      </c>
    </row>
    <row r="73" spans="1:17" s="8" customFormat="1" ht="15" customHeight="1" x14ac:dyDescent="0.2">
      <c r="A73" s="97" t="s">
        <v>0</v>
      </c>
      <c r="B73" s="98"/>
      <c r="C73" s="9" t="s">
        <v>0</v>
      </c>
      <c r="D73" s="9" t="s">
        <v>61</v>
      </c>
      <c r="E73" s="99" t="s">
        <v>62</v>
      </c>
      <c r="F73" s="100"/>
      <c r="G73" s="101"/>
      <c r="H73" s="102">
        <v>75000</v>
      </c>
      <c r="I73" s="103"/>
      <c r="J73" s="10">
        <f t="shared" si="5"/>
        <v>26013.72</v>
      </c>
      <c r="K73" s="7">
        <f t="shared" si="0"/>
        <v>34.684960000000004</v>
      </c>
      <c r="L73" s="40">
        <v>75000</v>
      </c>
      <c r="M73" s="40">
        <v>26013.72</v>
      </c>
      <c r="N73" s="37">
        <f t="shared" si="4"/>
        <v>34.684960000000004</v>
      </c>
      <c r="O73" s="40">
        <v>0</v>
      </c>
      <c r="P73" s="40">
        <v>0</v>
      </c>
      <c r="Q73" s="38">
        <v>0</v>
      </c>
    </row>
    <row r="74" spans="1:17" s="8" customFormat="1" ht="15" customHeight="1" x14ac:dyDescent="0.2">
      <c r="A74" s="97" t="s">
        <v>0</v>
      </c>
      <c r="B74" s="98"/>
      <c r="C74" s="9" t="s">
        <v>0</v>
      </c>
      <c r="D74" s="9" t="s">
        <v>45</v>
      </c>
      <c r="E74" s="99" t="s">
        <v>46</v>
      </c>
      <c r="F74" s="100"/>
      <c r="G74" s="101"/>
      <c r="H74" s="102">
        <v>175000</v>
      </c>
      <c r="I74" s="103"/>
      <c r="J74" s="10">
        <f t="shared" si="5"/>
        <v>74065.919999999998</v>
      </c>
      <c r="K74" s="7">
        <f t="shared" si="0"/>
        <v>42.323382857142853</v>
      </c>
      <c r="L74" s="40">
        <v>175000</v>
      </c>
      <c r="M74" s="40">
        <v>74065.919999999998</v>
      </c>
      <c r="N74" s="37">
        <f t="shared" si="4"/>
        <v>42.323382857142853</v>
      </c>
      <c r="O74" s="40">
        <v>0</v>
      </c>
      <c r="P74" s="40">
        <v>0</v>
      </c>
      <c r="Q74" s="38">
        <v>0</v>
      </c>
    </row>
    <row r="75" spans="1:17" s="8" customFormat="1" ht="15" customHeight="1" x14ac:dyDescent="0.2">
      <c r="A75" s="97" t="s">
        <v>0</v>
      </c>
      <c r="B75" s="98"/>
      <c r="C75" s="9" t="s">
        <v>0</v>
      </c>
      <c r="D75" s="9" t="s">
        <v>47</v>
      </c>
      <c r="E75" s="99" t="s">
        <v>48</v>
      </c>
      <c r="F75" s="100"/>
      <c r="G75" s="101"/>
      <c r="H75" s="102">
        <v>70000</v>
      </c>
      <c r="I75" s="103"/>
      <c r="J75" s="10">
        <f t="shared" si="5"/>
        <v>22343.45</v>
      </c>
      <c r="K75" s="7">
        <f t="shared" si="0"/>
        <v>31.919214285714286</v>
      </c>
      <c r="L75" s="40">
        <v>70000</v>
      </c>
      <c r="M75" s="40">
        <v>22343.45</v>
      </c>
      <c r="N75" s="37">
        <f t="shared" si="4"/>
        <v>31.919214285714286</v>
      </c>
      <c r="O75" s="40">
        <v>0</v>
      </c>
      <c r="P75" s="40">
        <v>0</v>
      </c>
      <c r="Q75" s="38">
        <v>0</v>
      </c>
    </row>
    <row r="76" spans="1:17" s="8" customFormat="1" ht="15" customHeight="1" x14ac:dyDescent="0.2">
      <c r="A76" s="97" t="s">
        <v>0</v>
      </c>
      <c r="B76" s="98"/>
      <c r="C76" s="9" t="s">
        <v>0</v>
      </c>
      <c r="D76" s="9" t="s">
        <v>49</v>
      </c>
      <c r="E76" s="99" t="s">
        <v>50</v>
      </c>
      <c r="F76" s="100"/>
      <c r="G76" s="101"/>
      <c r="H76" s="102">
        <v>75000</v>
      </c>
      <c r="I76" s="103"/>
      <c r="J76" s="10">
        <f t="shared" si="5"/>
        <v>30247.05</v>
      </c>
      <c r="K76" s="7">
        <f t="shared" ref="K76:K139" si="6">J76/H76*100</f>
        <v>40.3294</v>
      </c>
      <c r="L76" s="40">
        <v>75000</v>
      </c>
      <c r="M76" s="40">
        <v>30247.05</v>
      </c>
      <c r="N76" s="37">
        <f t="shared" si="4"/>
        <v>40.3294</v>
      </c>
      <c r="O76" s="40">
        <v>0</v>
      </c>
      <c r="P76" s="40">
        <v>0</v>
      </c>
      <c r="Q76" s="38">
        <v>0</v>
      </c>
    </row>
    <row r="77" spans="1:17" s="8" customFormat="1" ht="15" customHeight="1" x14ac:dyDescent="0.2">
      <c r="A77" s="97" t="s">
        <v>0</v>
      </c>
      <c r="B77" s="98"/>
      <c r="C77" s="9" t="s">
        <v>0</v>
      </c>
      <c r="D77" s="9" t="s">
        <v>86</v>
      </c>
      <c r="E77" s="99" t="s">
        <v>87</v>
      </c>
      <c r="F77" s="100"/>
      <c r="G77" s="101"/>
      <c r="H77" s="102">
        <v>2000</v>
      </c>
      <c r="I77" s="103"/>
      <c r="J77" s="10">
        <f t="shared" si="5"/>
        <v>1529</v>
      </c>
      <c r="K77" s="7">
        <f t="shared" si="6"/>
        <v>76.449999999999989</v>
      </c>
      <c r="L77" s="40">
        <v>2000</v>
      </c>
      <c r="M77" s="40">
        <v>1529</v>
      </c>
      <c r="N77" s="37">
        <f t="shared" ref="N77:N108" si="7">M77/L77*100</f>
        <v>76.449999999999989</v>
      </c>
      <c r="O77" s="40">
        <v>0</v>
      </c>
      <c r="P77" s="40">
        <v>0</v>
      </c>
      <c r="Q77" s="38">
        <v>0</v>
      </c>
    </row>
    <row r="78" spans="1:17" s="8" customFormat="1" ht="15" customHeight="1" x14ac:dyDescent="0.2">
      <c r="A78" s="97" t="s">
        <v>0</v>
      </c>
      <c r="B78" s="98"/>
      <c r="C78" s="9" t="s">
        <v>0</v>
      </c>
      <c r="D78" s="9" t="s">
        <v>51</v>
      </c>
      <c r="E78" s="99" t="s">
        <v>52</v>
      </c>
      <c r="F78" s="100"/>
      <c r="G78" s="101"/>
      <c r="H78" s="102">
        <v>249000</v>
      </c>
      <c r="I78" s="103"/>
      <c r="J78" s="10">
        <f t="shared" si="5"/>
        <v>88630.65</v>
      </c>
      <c r="K78" s="7">
        <f t="shared" si="6"/>
        <v>35.594638554216864</v>
      </c>
      <c r="L78" s="40">
        <v>249000</v>
      </c>
      <c r="M78" s="40">
        <v>88630.65</v>
      </c>
      <c r="N78" s="37">
        <f t="shared" si="7"/>
        <v>35.594638554216864</v>
      </c>
      <c r="O78" s="40">
        <v>0</v>
      </c>
      <c r="P78" s="40">
        <v>0</v>
      </c>
      <c r="Q78" s="38">
        <v>0</v>
      </c>
    </row>
    <row r="79" spans="1:17" s="8" customFormat="1" ht="15" customHeight="1" x14ac:dyDescent="0.2">
      <c r="A79" s="97" t="s">
        <v>0</v>
      </c>
      <c r="B79" s="98"/>
      <c r="C79" s="9" t="s">
        <v>0</v>
      </c>
      <c r="D79" s="9" t="s">
        <v>88</v>
      </c>
      <c r="E79" s="99" t="s">
        <v>89</v>
      </c>
      <c r="F79" s="100"/>
      <c r="G79" s="101"/>
      <c r="H79" s="102">
        <v>55000</v>
      </c>
      <c r="I79" s="103"/>
      <c r="J79" s="10">
        <f t="shared" si="5"/>
        <v>23640.080000000002</v>
      </c>
      <c r="K79" s="7">
        <f t="shared" si="6"/>
        <v>42.981963636363638</v>
      </c>
      <c r="L79" s="40">
        <v>55000</v>
      </c>
      <c r="M79" s="40">
        <v>23640.080000000002</v>
      </c>
      <c r="N79" s="37">
        <f t="shared" si="7"/>
        <v>42.981963636363638</v>
      </c>
      <c r="O79" s="40">
        <v>0</v>
      </c>
      <c r="P79" s="40">
        <v>0</v>
      </c>
      <c r="Q79" s="38">
        <v>0</v>
      </c>
    </row>
    <row r="80" spans="1:17" s="8" customFormat="1" ht="15" customHeight="1" x14ac:dyDescent="0.2">
      <c r="A80" s="97" t="s">
        <v>0</v>
      </c>
      <c r="B80" s="98"/>
      <c r="C80" s="9" t="s">
        <v>0</v>
      </c>
      <c r="D80" s="9" t="s">
        <v>53</v>
      </c>
      <c r="E80" s="99" t="s">
        <v>54</v>
      </c>
      <c r="F80" s="100"/>
      <c r="G80" s="101"/>
      <c r="H80" s="102">
        <v>39000</v>
      </c>
      <c r="I80" s="103"/>
      <c r="J80" s="10">
        <f t="shared" si="5"/>
        <v>11488.08</v>
      </c>
      <c r="K80" s="7">
        <f t="shared" si="6"/>
        <v>29.456615384615386</v>
      </c>
      <c r="L80" s="40">
        <v>39000</v>
      </c>
      <c r="M80" s="40">
        <v>11488.08</v>
      </c>
      <c r="N80" s="37">
        <f t="shared" si="7"/>
        <v>29.456615384615386</v>
      </c>
      <c r="O80" s="40">
        <v>0</v>
      </c>
      <c r="P80" s="40">
        <v>0</v>
      </c>
      <c r="Q80" s="38">
        <v>0</v>
      </c>
    </row>
    <row r="81" spans="1:17" s="8" customFormat="1" ht="15" customHeight="1" x14ac:dyDescent="0.2">
      <c r="A81" s="97" t="s">
        <v>0</v>
      </c>
      <c r="B81" s="98"/>
      <c r="C81" s="9" t="s">
        <v>0</v>
      </c>
      <c r="D81" s="9" t="s">
        <v>37</v>
      </c>
      <c r="E81" s="99" t="s">
        <v>38</v>
      </c>
      <c r="F81" s="100"/>
      <c r="G81" s="101"/>
      <c r="H81" s="102">
        <v>30253.58</v>
      </c>
      <c r="I81" s="103"/>
      <c r="J81" s="10">
        <f t="shared" si="5"/>
        <v>8384.83</v>
      </c>
      <c r="K81" s="7">
        <f t="shared" si="6"/>
        <v>27.715166271231368</v>
      </c>
      <c r="L81" s="40">
        <v>30253.58</v>
      </c>
      <c r="M81" s="40">
        <v>8384.83</v>
      </c>
      <c r="N81" s="37">
        <f t="shared" si="7"/>
        <v>27.715166271231368</v>
      </c>
      <c r="O81" s="40">
        <v>0</v>
      </c>
      <c r="P81" s="40">
        <v>0</v>
      </c>
      <c r="Q81" s="38">
        <v>0</v>
      </c>
    </row>
    <row r="82" spans="1:17" s="8" customFormat="1" ht="15" customHeight="1" x14ac:dyDescent="0.2">
      <c r="A82" s="97" t="s">
        <v>0</v>
      </c>
      <c r="B82" s="98"/>
      <c r="C82" s="9" t="s">
        <v>0</v>
      </c>
      <c r="D82" s="9" t="s">
        <v>55</v>
      </c>
      <c r="E82" s="99" t="s">
        <v>56</v>
      </c>
      <c r="F82" s="100"/>
      <c r="G82" s="101"/>
      <c r="H82" s="102">
        <v>35346.42</v>
      </c>
      <c r="I82" s="103"/>
      <c r="J82" s="10">
        <f t="shared" si="5"/>
        <v>26509.81</v>
      </c>
      <c r="K82" s="7">
        <f t="shared" si="6"/>
        <v>74.999985854295858</v>
      </c>
      <c r="L82" s="40">
        <v>35346.42</v>
      </c>
      <c r="M82" s="40">
        <v>26509.81</v>
      </c>
      <c r="N82" s="37">
        <f t="shared" si="7"/>
        <v>74.999985854295858</v>
      </c>
      <c r="O82" s="40">
        <v>0</v>
      </c>
      <c r="P82" s="40">
        <v>0</v>
      </c>
      <c r="Q82" s="38">
        <v>0</v>
      </c>
    </row>
    <row r="83" spans="1:17" s="8" customFormat="1" ht="15" customHeight="1" x14ac:dyDescent="0.2">
      <c r="A83" s="97" t="s">
        <v>0</v>
      </c>
      <c r="B83" s="98"/>
      <c r="C83" s="9" t="s">
        <v>0</v>
      </c>
      <c r="D83" s="9" t="s">
        <v>90</v>
      </c>
      <c r="E83" s="99" t="s">
        <v>91</v>
      </c>
      <c r="F83" s="100"/>
      <c r="G83" s="101"/>
      <c r="H83" s="102">
        <v>1000</v>
      </c>
      <c r="I83" s="103"/>
      <c r="J83" s="10">
        <f t="shared" si="5"/>
        <v>0</v>
      </c>
      <c r="K83" s="7">
        <f t="shared" si="6"/>
        <v>0</v>
      </c>
      <c r="L83" s="40">
        <v>1000</v>
      </c>
      <c r="M83" s="42">
        <v>0</v>
      </c>
      <c r="N83" s="43">
        <f t="shared" si="7"/>
        <v>0</v>
      </c>
      <c r="O83" s="40">
        <v>0</v>
      </c>
      <c r="P83" s="40">
        <v>0</v>
      </c>
      <c r="Q83" s="38">
        <v>0</v>
      </c>
    </row>
    <row r="84" spans="1:17" s="8" customFormat="1" ht="15" customHeight="1" x14ac:dyDescent="0.2">
      <c r="A84" s="97" t="s">
        <v>0</v>
      </c>
      <c r="B84" s="98"/>
      <c r="C84" s="9" t="s">
        <v>0</v>
      </c>
      <c r="D84" s="9" t="s">
        <v>92</v>
      </c>
      <c r="E84" s="99" t="s">
        <v>93</v>
      </c>
      <c r="F84" s="100"/>
      <c r="G84" s="101"/>
      <c r="H84" s="102">
        <v>5000</v>
      </c>
      <c r="I84" s="103"/>
      <c r="J84" s="10">
        <f t="shared" si="5"/>
        <v>3978.25</v>
      </c>
      <c r="K84" s="7">
        <f t="shared" si="6"/>
        <v>79.564999999999998</v>
      </c>
      <c r="L84" s="40">
        <v>5000</v>
      </c>
      <c r="M84" s="40">
        <v>3978.25</v>
      </c>
      <c r="N84" s="37">
        <f t="shared" si="7"/>
        <v>79.564999999999998</v>
      </c>
      <c r="O84" s="40">
        <v>0</v>
      </c>
      <c r="P84" s="40">
        <v>0</v>
      </c>
      <c r="Q84" s="38">
        <v>0</v>
      </c>
    </row>
    <row r="85" spans="1:17" s="8" customFormat="1" ht="18.600000000000001" customHeight="1" x14ac:dyDescent="0.2">
      <c r="A85" s="97" t="s">
        <v>0</v>
      </c>
      <c r="B85" s="98"/>
      <c r="C85" s="9" t="s">
        <v>0</v>
      </c>
      <c r="D85" s="9" t="s">
        <v>94</v>
      </c>
      <c r="E85" s="99" t="s">
        <v>95</v>
      </c>
      <c r="F85" s="100"/>
      <c r="G85" s="101"/>
      <c r="H85" s="102">
        <v>25000</v>
      </c>
      <c r="I85" s="103"/>
      <c r="J85" s="10">
        <f t="shared" si="5"/>
        <v>7574.48</v>
      </c>
      <c r="K85" s="7">
        <f t="shared" si="6"/>
        <v>30.297920000000001</v>
      </c>
      <c r="L85" s="40">
        <v>25000</v>
      </c>
      <c r="M85" s="40">
        <v>7574.48</v>
      </c>
      <c r="N85" s="37">
        <f t="shared" si="7"/>
        <v>30.297920000000001</v>
      </c>
      <c r="O85" s="40">
        <v>0</v>
      </c>
      <c r="P85" s="40">
        <v>0</v>
      </c>
      <c r="Q85" s="38">
        <v>0</v>
      </c>
    </row>
    <row r="86" spans="1:17" s="8" customFormat="1" ht="15" customHeight="1" x14ac:dyDescent="0.2">
      <c r="A86" s="97" t="s">
        <v>0</v>
      </c>
      <c r="B86" s="98"/>
      <c r="C86" s="9" t="s">
        <v>96</v>
      </c>
      <c r="D86" s="9" t="s">
        <v>0</v>
      </c>
      <c r="E86" s="99" t="s">
        <v>97</v>
      </c>
      <c r="F86" s="100"/>
      <c r="G86" s="101"/>
      <c r="H86" s="102">
        <v>190000</v>
      </c>
      <c r="I86" s="103"/>
      <c r="J86" s="10">
        <f>J87+J88</f>
        <v>20913.400000000001</v>
      </c>
      <c r="K86" s="7">
        <f t="shared" si="6"/>
        <v>11.007052631578947</v>
      </c>
      <c r="L86" s="39">
        <f>L87+L88</f>
        <v>190000</v>
      </c>
      <c r="M86" s="39">
        <f>M87+M88</f>
        <v>20913.400000000001</v>
      </c>
      <c r="N86" s="37">
        <f t="shared" si="7"/>
        <v>11.007052631578947</v>
      </c>
      <c r="O86" s="39">
        <f>O87+O88</f>
        <v>0</v>
      </c>
      <c r="P86" s="40">
        <v>0</v>
      </c>
      <c r="Q86" s="38">
        <v>0</v>
      </c>
    </row>
    <row r="87" spans="1:17" s="8" customFormat="1" ht="15" customHeight="1" x14ac:dyDescent="0.2">
      <c r="A87" s="97" t="s">
        <v>0</v>
      </c>
      <c r="B87" s="98"/>
      <c r="C87" s="9" t="s">
        <v>0</v>
      </c>
      <c r="D87" s="9" t="s">
        <v>45</v>
      </c>
      <c r="E87" s="99" t="s">
        <v>46</v>
      </c>
      <c r="F87" s="100"/>
      <c r="G87" s="101"/>
      <c r="H87" s="102">
        <v>90000</v>
      </c>
      <c r="I87" s="103"/>
      <c r="J87" s="10">
        <f>M87+P87</f>
        <v>8230.39</v>
      </c>
      <c r="K87" s="7">
        <f t="shared" si="6"/>
        <v>9.1448777777777774</v>
      </c>
      <c r="L87" s="40">
        <v>90000</v>
      </c>
      <c r="M87" s="40">
        <v>8230.39</v>
      </c>
      <c r="N87" s="37">
        <f t="shared" si="7"/>
        <v>9.1448777777777774</v>
      </c>
      <c r="O87" s="40">
        <v>0</v>
      </c>
      <c r="P87" s="40">
        <v>0</v>
      </c>
      <c r="Q87" s="38">
        <v>0</v>
      </c>
    </row>
    <row r="88" spans="1:17" s="8" customFormat="1" ht="15" customHeight="1" x14ac:dyDescent="0.2">
      <c r="A88" s="97" t="s">
        <v>0</v>
      </c>
      <c r="B88" s="98"/>
      <c r="C88" s="9" t="s">
        <v>0</v>
      </c>
      <c r="D88" s="9" t="s">
        <v>51</v>
      </c>
      <c r="E88" s="99" t="s">
        <v>52</v>
      </c>
      <c r="F88" s="100"/>
      <c r="G88" s="101"/>
      <c r="H88" s="102">
        <v>100000</v>
      </c>
      <c r="I88" s="103"/>
      <c r="J88" s="10">
        <f>M88+P88</f>
        <v>12683.01</v>
      </c>
      <c r="K88" s="7">
        <f t="shared" si="6"/>
        <v>12.683009999999999</v>
      </c>
      <c r="L88" s="40">
        <v>100000</v>
      </c>
      <c r="M88" s="40">
        <v>12683.01</v>
      </c>
      <c r="N88" s="37">
        <f t="shared" si="7"/>
        <v>12.683009999999999</v>
      </c>
      <c r="O88" s="40">
        <v>0</v>
      </c>
      <c r="P88" s="40">
        <v>0</v>
      </c>
      <c r="Q88" s="38">
        <v>0</v>
      </c>
    </row>
    <row r="89" spans="1:17" s="8" customFormat="1" ht="15" customHeight="1" x14ac:dyDescent="0.2">
      <c r="A89" s="97" t="s">
        <v>0</v>
      </c>
      <c r="B89" s="98"/>
      <c r="C89" s="9" t="s">
        <v>98</v>
      </c>
      <c r="D89" s="9" t="s">
        <v>0</v>
      </c>
      <c r="E89" s="99" t="s">
        <v>99</v>
      </c>
      <c r="F89" s="100"/>
      <c r="G89" s="101"/>
      <c r="H89" s="102">
        <v>472642</v>
      </c>
      <c r="I89" s="103"/>
      <c r="J89" s="10">
        <f>SUM(J90:J103)</f>
        <v>233655.87</v>
      </c>
      <c r="K89" s="7">
        <f t="shared" si="6"/>
        <v>49.436120784864649</v>
      </c>
      <c r="L89" s="39">
        <f>SUM(L90:L103)</f>
        <v>472642</v>
      </c>
      <c r="M89" s="39">
        <f>SUM(M90:M103)</f>
        <v>233655.87</v>
      </c>
      <c r="N89" s="37">
        <f t="shared" si="7"/>
        <v>49.436120784864649</v>
      </c>
      <c r="O89" s="39">
        <f>SUM(O90:O103)</f>
        <v>0</v>
      </c>
      <c r="P89" s="40">
        <v>0</v>
      </c>
      <c r="Q89" s="38">
        <v>0</v>
      </c>
    </row>
    <row r="90" spans="1:17" s="8" customFormat="1" ht="15" customHeight="1" x14ac:dyDescent="0.2">
      <c r="A90" s="97" t="s">
        <v>0</v>
      </c>
      <c r="B90" s="98"/>
      <c r="C90" s="9" t="s">
        <v>0</v>
      </c>
      <c r="D90" s="9" t="s">
        <v>31</v>
      </c>
      <c r="E90" s="99" t="s">
        <v>32</v>
      </c>
      <c r="F90" s="100"/>
      <c r="G90" s="101"/>
      <c r="H90" s="102">
        <v>293000</v>
      </c>
      <c r="I90" s="103"/>
      <c r="J90" s="10">
        <f t="shared" ref="J90:J103" si="8">M90+P90</f>
        <v>145631.09</v>
      </c>
      <c r="K90" s="7">
        <f t="shared" si="6"/>
        <v>49.703443686006828</v>
      </c>
      <c r="L90" s="40">
        <v>293000</v>
      </c>
      <c r="M90" s="40">
        <v>145631.09</v>
      </c>
      <c r="N90" s="37">
        <f t="shared" si="7"/>
        <v>49.703443686006828</v>
      </c>
      <c r="O90" s="40">
        <v>0</v>
      </c>
      <c r="P90" s="40">
        <v>0</v>
      </c>
      <c r="Q90" s="38">
        <v>0</v>
      </c>
    </row>
    <row r="91" spans="1:17" s="8" customFormat="1" ht="15" customHeight="1" x14ac:dyDescent="0.2">
      <c r="A91" s="97" t="s">
        <v>0</v>
      </c>
      <c r="B91" s="98"/>
      <c r="C91" s="9" t="s">
        <v>0</v>
      </c>
      <c r="D91" s="9" t="s">
        <v>43</v>
      </c>
      <c r="E91" s="99" t="s">
        <v>44</v>
      </c>
      <c r="F91" s="100"/>
      <c r="G91" s="101"/>
      <c r="H91" s="102">
        <v>23000</v>
      </c>
      <c r="I91" s="103"/>
      <c r="J91" s="10">
        <f t="shared" si="8"/>
        <v>20159.47</v>
      </c>
      <c r="K91" s="7">
        <f t="shared" si="6"/>
        <v>87.649869565217401</v>
      </c>
      <c r="L91" s="40">
        <v>23000</v>
      </c>
      <c r="M91" s="40">
        <v>20159.47</v>
      </c>
      <c r="N91" s="37">
        <f t="shared" si="7"/>
        <v>87.649869565217401</v>
      </c>
      <c r="O91" s="40">
        <v>0</v>
      </c>
      <c r="P91" s="40">
        <v>0</v>
      </c>
      <c r="Q91" s="38">
        <v>0</v>
      </c>
    </row>
    <row r="92" spans="1:17" s="8" customFormat="1" ht="15" customHeight="1" x14ac:dyDescent="0.2">
      <c r="A92" s="97" t="s">
        <v>0</v>
      </c>
      <c r="B92" s="98"/>
      <c r="C92" s="9" t="s">
        <v>0</v>
      </c>
      <c r="D92" s="9" t="s">
        <v>33</v>
      </c>
      <c r="E92" s="99" t="s">
        <v>34</v>
      </c>
      <c r="F92" s="100"/>
      <c r="G92" s="101"/>
      <c r="H92" s="102">
        <v>56000</v>
      </c>
      <c r="I92" s="103"/>
      <c r="J92" s="10">
        <f t="shared" si="8"/>
        <v>28084.89</v>
      </c>
      <c r="K92" s="7">
        <f t="shared" si="6"/>
        <v>50.15158928571428</v>
      </c>
      <c r="L92" s="40">
        <v>56000</v>
      </c>
      <c r="M92" s="40">
        <v>28084.89</v>
      </c>
      <c r="N92" s="37">
        <f t="shared" si="7"/>
        <v>50.15158928571428</v>
      </c>
      <c r="O92" s="40">
        <v>0</v>
      </c>
      <c r="P92" s="40">
        <v>0</v>
      </c>
      <c r="Q92" s="38">
        <v>0</v>
      </c>
    </row>
    <row r="93" spans="1:17" s="8" customFormat="1" ht="18.600000000000001" customHeight="1" x14ac:dyDescent="0.2">
      <c r="A93" s="97" t="s">
        <v>0</v>
      </c>
      <c r="B93" s="98"/>
      <c r="C93" s="9" t="s">
        <v>0</v>
      </c>
      <c r="D93" s="9" t="s">
        <v>35</v>
      </c>
      <c r="E93" s="99" t="s">
        <v>36</v>
      </c>
      <c r="F93" s="100"/>
      <c r="G93" s="101"/>
      <c r="H93" s="102">
        <v>9000</v>
      </c>
      <c r="I93" s="103"/>
      <c r="J93" s="10">
        <f t="shared" si="8"/>
        <v>3313.49</v>
      </c>
      <c r="K93" s="7">
        <f t="shared" si="6"/>
        <v>36.816555555555553</v>
      </c>
      <c r="L93" s="40">
        <v>9000</v>
      </c>
      <c r="M93" s="40">
        <v>3313.49</v>
      </c>
      <c r="N93" s="37">
        <f t="shared" si="7"/>
        <v>36.816555555555553</v>
      </c>
      <c r="O93" s="40">
        <v>0</v>
      </c>
      <c r="P93" s="40">
        <v>0</v>
      </c>
      <c r="Q93" s="38">
        <v>0</v>
      </c>
    </row>
    <row r="94" spans="1:17" s="8" customFormat="1" ht="15" customHeight="1" x14ac:dyDescent="0.2">
      <c r="A94" s="97" t="s">
        <v>0</v>
      </c>
      <c r="B94" s="98"/>
      <c r="C94" s="9" t="s">
        <v>0</v>
      </c>
      <c r="D94" s="9" t="s">
        <v>61</v>
      </c>
      <c r="E94" s="99" t="s">
        <v>62</v>
      </c>
      <c r="F94" s="100"/>
      <c r="G94" s="101"/>
      <c r="H94" s="102">
        <v>19227</v>
      </c>
      <c r="I94" s="103"/>
      <c r="J94" s="10">
        <f t="shared" si="8"/>
        <v>6399.13</v>
      </c>
      <c r="K94" s="7">
        <f t="shared" si="6"/>
        <v>33.281999271857281</v>
      </c>
      <c r="L94" s="40">
        <v>19227</v>
      </c>
      <c r="M94" s="40">
        <v>6399.13</v>
      </c>
      <c r="N94" s="37">
        <f t="shared" si="7"/>
        <v>33.281999271857281</v>
      </c>
      <c r="O94" s="40">
        <v>0</v>
      </c>
      <c r="P94" s="40">
        <v>0</v>
      </c>
      <c r="Q94" s="38">
        <v>0</v>
      </c>
    </row>
    <row r="95" spans="1:17" s="8" customFormat="1" ht="15" customHeight="1" x14ac:dyDescent="0.2">
      <c r="A95" s="97" t="s">
        <v>0</v>
      </c>
      <c r="B95" s="98"/>
      <c r="C95" s="9" t="s">
        <v>0</v>
      </c>
      <c r="D95" s="9" t="s">
        <v>45</v>
      </c>
      <c r="E95" s="99" t="s">
        <v>46</v>
      </c>
      <c r="F95" s="100"/>
      <c r="G95" s="101"/>
      <c r="H95" s="102">
        <v>15000</v>
      </c>
      <c r="I95" s="103"/>
      <c r="J95" s="10">
        <f t="shared" si="8"/>
        <v>5831.09</v>
      </c>
      <c r="K95" s="7">
        <f t="shared" si="6"/>
        <v>38.873933333333333</v>
      </c>
      <c r="L95" s="40">
        <v>15000</v>
      </c>
      <c r="M95" s="40">
        <v>5831.09</v>
      </c>
      <c r="N95" s="37">
        <f t="shared" si="7"/>
        <v>38.873933333333333</v>
      </c>
      <c r="O95" s="40">
        <v>0</v>
      </c>
      <c r="P95" s="40">
        <v>0</v>
      </c>
      <c r="Q95" s="38">
        <v>0</v>
      </c>
    </row>
    <row r="96" spans="1:17" s="8" customFormat="1" ht="15" customHeight="1" x14ac:dyDescent="0.2">
      <c r="A96" s="97" t="s">
        <v>0</v>
      </c>
      <c r="B96" s="98"/>
      <c r="C96" s="9" t="s">
        <v>0</v>
      </c>
      <c r="D96" s="9" t="s">
        <v>47</v>
      </c>
      <c r="E96" s="99" t="s">
        <v>48</v>
      </c>
      <c r="F96" s="100"/>
      <c r="G96" s="101"/>
      <c r="H96" s="102">
        <v>3000</v>
      </c>
      <c r="I96" s="103"/>
      <c r="J96" s="10">
        <f t="shared" si="8"/>
        <v>0</v>
      </c>
      <c r="K96" s="7">
        <f t="shared" si="6"/>
        <v>0</v>
      </c>
      <c r="L96" s="40">
        <v>3000</v>
      </c>
      <c r="M96" s="42">
        <v>0</v>
      </c>
      <c r="N96" s="43">
        <f t="shared" si="7"/>
        <v>0</v>
      </c>
      <c r="O96" s="40">
        <v>0</v>
      </c>
      <c r="P96" s="40">
        <v>0</v>
      </c>
      <c r="Q96" s="38">
        <v>0</v>
      </c>
    </row>
    <row r="97" spans="1:17" s="8" customFormat="1" ht="15" customHeight="1" x14ac:dyDescent="0.2">
      <c r="A97" s="97" t="s">
        <v>0</v>
      </c>
      <c r="B97" s="98"/>
      <c r="C97" s="9" t="s">
        <v>0</v>
      </c>
      <c r="D97" s="9" t="s">
        <v>86</v>
      </c>
      <c r="E97" s="99" t="s">
        <v>87</v>
      </c>
      <c r="F97" s="100"/>
      <c r="G97" s="101"/>
      <c r="H97" s="102">
        <v>500</v>
      </c>
      <c r="I97" s="103"/>
      <c r="J97" s="10">
        <f t="shared" si="8"/>
        <v>0</v>
      </c>
      <c r="K97" s="7">
        <f t="shared" si="6"/>
        <v>0</v>
      </c>
      <c r="L97" s="40">
        <v>500</v>
      </c>
      <c r="M97" s="42">
        <v>0</v>
      </c>
      <c r="N97" s="43">
        <f t="shared" si="7"/>
        <v>0</v>
      </c>
      <c r="O97" s="40">
        <v>0</v>
      </c>
      <c r="P97" s="40">
        <v>0</v>
      </c>
      <c r="Q97" s="38">
        <v>0</v>
      </c>
    </row>
    <row r="98" spans="1:17" s="8" customFormat="1" ht="15" customHeight="1" x14ac:dyDescent="0.2">
      <c r="A98" s="97" t="s">
        <v>0</v>
      </c>
      <c r="B98" s="98"/>
      <c r="C98" s="9" t="s">
        <v>0</v>
      </c>
      <c r="D98" s="9" t="s">
        <v>51</v>
      </c>
      <c r="E98" s="99" t="s">
        <v>52</v>
      </c>
      <c r="F98" s="100"/>
      <c r="G98" s="101"/>
      <c r="H98" s="102">
        <v>20000</v>
      </c>
      <c r="I98" s="103"/>
      <c r="J98" s="10">
        <f t="shared" si="8"/>
        <v>7238.73</v>
      </c>
      <c r="K98" s="7">
        <f t="shared" si="6"/>
        <v>36.193649999999998</v>
      </c>
      <c r="L98" s="40">
        <v>20000</v>
      </c>
      <c r="M98" s="40">
        <v>7238.73</v>
      </c>
      <c r="N98" s="37">
        <f t="shared" si="7"/>
        <v>36.193649999999998</v>
      </c>
      <c r="O98" s="40">
        <v>0</v>
      </c>
      <c r="P98" s="40">
        <v>0</v>
      </c>
      <c r="Q98" s="38">
        <v>0</v>
      </c>
    </row>
    <row r="99" spans="1:17" s="8" customFormat="1" ht="15" customHeight="1" x14ac:dyDescent="0.2">
      <c r="A99" s="97" t="s">
        <v>0</v>
      </c>
      <c r="B99" s="98"/>
      <c r="C99" s="9" t="s">
        <v>0</v>
      </c>
      <c r="D99" s="9" t="s">
        <v>88</v>
      </c>
      <c r="E99" s="99" t="s">
        <v>89</v>
      </c>
      <c r="F99" s="100"/>
      <c r="G99" s="101"/>
      <c r="H99" s="102">
        <v>3000</v>
      </c>
      <c r="I99" s="103"/>
      <c r="J99" s="10">
        <f t="shared" si="8"/>
        <v>358.16</v>
      </c>
      <c r="K99" s="7">
        <f t="shared" si="6"/>
        <v>11.938666666666666</v>
      </c>
      <c r="L99" s="40">
        <v>3000</v>
      </c>
      <c r="M99" s="40">
        <v>358.16</v>
      </c>
      <c r="N99" s="37">
        <f t="shared" si="7"/>
        <v>11.938666666666666</v>
      </c>
      <c r="O99" s="40">
        <v>0</v>
      </c>
      <c r="P99" s="40">
        <v>0</v>
      </c>
      <c r="Q99" s="38">
        <v>0</v>
      </c>
    </row>
    <row r="100" spans="1:17" s="8" customFormat="1" ht="15" customHeight="1" x14ac:dyDescent="0.2">
      <c r="A100" s="97" t="s">
        <v>0</v>
      </c>
      <c r="B100" s="98"/>
      <c r="C100" s="9" t="s">
        <v>0</v>
      </c>
      <c r="D100" s="9" t="s">
        <v>53</v>
      </c>
      <c r="E100" s="99" t="s">
        <v>54</v>
      </c>
      <c r="F100" s="100"/>
      <c r="G100" s="101"/>
      <c r="H100" s="102">
        <v>4000</v>
      </c>
      <c r="I100" s="103"/>
      <c r="J100" s="10">
        <f t="shared" si="8"/>
        <v>1778.33</v>
      </c>
      <c r="K100" s="7">
        <f t="shared" si="6"/>
        <v>44.45825</v>
      </c>
      <c r="L100" s="40">
        <v>4000</v>
      </c>
      <c r="M100" s="40">
        <v>1778.33</v>
      </c>
      <c r="N100" s="37">
        <f t="shared" si="7"/>
        <v>44.45825</v>
      </c>
      <c r="O100" s="40">
        <v>0</v>
      </c>
      <c r="P100" s="40">
        <v>0</v>
      </c>
      <c r="Q100" s="38">
        <v>0</v>
      </c>
    </row>
    <row r="101" spans="1:17" s="8" customFormat="1" ht="15" customHeight="1" x14ac:dyDescent="0.2">
      <c r="A101" s="97" t="s">
        <v>0</v>
      </c>
      <c r="B101" s="98"/>
      <c r="C101" s="9" t="s">
        <v>0</v>
      </c>
      <c r="D101" s="9" t="s">
        <v>37</v>
      </c>
      <c r="E101" s="99" t="s">
        <v>38</v>
      </c>
      <c r="F101" s="100"/>
      <c r="G101" s="101"/>
      <c r="H101" s="102">
        <v>700</v>
      </c>
      <c r="I101" s="103"/>
      <c r="J101" s="10">
        <f t="shared" si="8"/>
        <v>0</v>
      </c>
      <c r="K101" s="7">
        <f t="shared" si="6"/>
        <v>0</v>
      </c>
      <c r="L101" s="40">
        <v>700</v>
      </c>
      <c r="M101" s="42">
        <v>0</v>
      </c>
      <c r="N101" s="43">
        <f t="shared" si="7"/>
        <v>0</v>
      </c>
      <c r="O101" s="40">
        <v>0</v>
      </c>
      <c r="P101" s="40">
        <v>0</v>
      </c>
      <c r="Q101" s="38">
        <v>0</v>
      </c>
    </row>
    <row r="102" spans="1:17" s="8" customFormat="1" ht="15" customHeight="1" x14ac:dyDescent="0.2">
      <c r="A102" s="97" t="s">
        <v>0</v>
      </c>
      <c r="B102" s="98"/>
      <c r="C102" s="9" t="s">
        <v>0</v>
      </c>
      <c r="D102" s="9" t="s">
        <v>55</v>
      </c>
      <c r="E102" s="99" t="s">
        <v>56</v>
      </c>
      <c r="F102" s="100"/>
      <c r="G102" s="101"/>
      <c r="H102" s="102">
        <v>6215</v>
      </c>
      <c r="I102" s="103"/>
      <c r="J102" s="10">
        <f t="shared" si="8"/>
        <v>4661.25</v>
      </c>
      <c r="K102" s="7">
        <f t="shared" si="6"/>
        <v>75</v>
      </c>
      <c r="L102" s="40">
        <v>6215</v>
      </c>
      <c r="M102" s="40">
        <v>4661.25</v>
      </c>
      <c r="N102" s="37">
        <f t="shared" si="7"/>
        <v>75</v>
      </c>
      <c r="O102" s="40">
        <v>0</v>
      </c>
      <c r="P102" s="40">
        <v>0</v>
      </c>
      <c r="Q102" s="38">
        <v>0</v>
      </c>
    </row>
    <row r="103" spans="1:17" s="8" customFormat="1" ht="18.600000000000001" customHeight="1" x14ac:dyDescent="0.2">
      <c r="A103" s="97" t="s">
        <v>0</v>
      </c>
      <c r="B103" s="98"/>
      <c r="C103" s="9" t="s">
        <v>0</v>
      </c>
      <c r="D103" s="9" t="s">
        <v>94</v>
      </c>
      <c r="E103" s="99" t="s">
        <v>95</v>
      </c>
      <c r="F103" s="100"/>
      <c r="G103" s="101"/>
      <c r="H103" s="102">
        <v>20000</v>
      </c>
      <c r="I103" s="103"/>
      <c r="J103" s="10">
        <f t="shared" si="8"/>
        <v>10200.24</v>
      </c>
      <c r="K103" s="7">
        <f t="shared" si="6"/>
        <v>51.001200000000004</v>
      </c>
      <c r="L103" s="40">
        <v>20000</v>
      </c>
      <c r="M103" s="40">
        <v>10200.24</v>
      </c>
      <c r="N103" s="37">
        <f t="shared" si="7"/>
        <v>51.001200000000004</v>
      </c>
      <c r="O103" s="40">
        <v>0</v>
      </c>
      <c r="P103" s="40">
        <v>0</v>
      </c>
      <c r="Q103" s="38">
        <v>0</v>
      </c>
    </row>
    <row r="104" spans="1:17" s="8" customFormat="1" ht="15" customHeight="1" x14ac:dyDescent="0.2">
      <c r="A104" s="97" t="s">
        <v>0</v>
      </c>
      <c r="B104" s="98"/>
      <c r="C104" s="9" t="s">
        <v>100</v>
      </c>
      <c r="D104" s="9" t="s">
        <v>0</v>
      </c>
      <c r="E104" s="99" t="s">
        <v>30</v>
      </c>
      <c r="F104" s="100"/>
      <c r="G104" s="101"/>
      <c r="H104" s="102">
        <v>184327</v>
      </c>
      <c r="I104" s="103"/>
      <c r="J104" s="10">
        <f>J105+J106+J107+J108+J109+J110</f>
        <v>119246.53</v>
      </c>
      <c r="K104" s="7">
        <f t="shared" si="6"/>
        <v>64.692926158403282</v>
      </c>
      <c r="L104" s="39">
        <f>L105+L106+L107+L108+L109</f>
        <v>161300</v>
      </c>
      <c r="M104" s="39">
        <f>M105+M106+M107+M108+M109</f>
        <v>96220.3</v>
      </c>
      <c r="N104" s="37">
        <f t="shared" si="7"/>
        <v>59.653006819590829</v>
      </c>
      <c r="O104" s="39">
        <f>O105+O106+O107+O108+O109+O110</f>
        <v>23027</v>
      </c>
      <c r="P104" s="39">
        <f>P110</f>
        <v>23026.23</v>
      </c>
      <c r="Q104" s="38">
        <f>P104/O104*100</f>
        <v>99.996656099361616</v>
      </c>
    </row>
    <row r="105" spans="1:17" s="8" customFormat="1" ht="40.35" customHeight="1" x14ac:dyDescent="0.2">
      <c r="A105" s="97" t="s">
        <v>0</v>
      </c>
      <c r="B105" s="98"/>
      <c r="C105" s="9" t="s">
        <v>0</v>
      </c>
      <c r="D105" s="9" t="s">
        <v>101</v>
      </c>
      <c r="E105" s="99" t="s">
        <v>102</v>
      </c>
      <c r="F105" s="100"/>
      <c r="G105" s="101"/>
      <c r="H105" s="102">
        <v>10000</v>
      </c>
      <c r="I105" s="103"/>
      <c r="J105" s="10">
        <f t="shared" ref="J105:J110" si="9">M105+P105</f>
        <v>10000</v>
      </c>
      <c r="K105" s="7">
        <f t="shared" si="6"/>
        <v>100</v>
      </c>
      <c r="L105" s="40">
        <v>10000</v>
      </c>
      <c r="M105" s="40">
        <v>10000</v>
      </c>
      <c r="N105" s="37">
        <f t="shared" si="7"/>
        <v>100</v>
      </c>
      <c r="O105" s="40">
        <v>0</v>
      </c>
      <c r="P105" s="40">
        <v>0</v>
      </c>
      <c r="Q105" s="38">
        <v>0</v>
      </c>
    </row>
    <row r="106" spans="1:17" s="8" customFormat="1" ht="15" customHeight="1" x14ac:dyDescent="0.2">
      <c r="A106" s="97" t="s">
        <v>0</v>
      </c>
      <c r="B106" s="98"/>
      <c r="C106" s="9" t="s">
        <v>0</v>
      </c>
      <c r="D106" s="9" t="s">
        <v>78</v>
      </c>
      <c r="E106" s="99" t="s">
        <v>103</v>
      </c>
      <c r="F106" s="100"/>
      <c r="G106" s="101"/>
      <c r="H106" s="102">
        <v>28800</v>
      </c>
      <c r="I106" s="103"/>
      <c r="J106" s="10">
        <f t="shared" si="9"/>
        <v>7199.8</v>
      </c>
      <c r="K106" s="7">
        <f t="shared" si="6"/>
        <v>24.999305555555555</v>
      </c>
      <c r="L106" s="40">
        <v>28800</v>
      </c>
      <c r="M106" s="40">
        <v>7199.8</v>
      </c>
      <c r="N106" s="37">
        <f t="shared" si="7"/>
        <v>24.999305555555555</v>
      </c>
      <c r="O106" s="40">
        <v>0</v>
      </c>
      <c r="P106" s="40">
        <v>0</v>
      </c>
      <c r="Q106" s="38">
        <v>0</v>
      </c>
    </row>
    <row r="107" spans="1:17" s="8" customFormat="1" ht="15" customHeight="1" x14ac:dyDescent="0.2">
      <c r="A107" s="97" t="s">
        <v>0</v>
      </c>
      <c r="B107" s="98"/>
      <c r="C107" s="9" t="s">
        <v>0</v>
      </c>
      <c r="D107" s="9" t="s">
        <v>104</v>
      </c>
      <c r="E107" s="99" t="s">
        <v>105</v>
      </c>
      <c r="F107" s="100"/>
      <c r="G107" s="101"/>
      <c r="H107" s="102">
        <v>50000</v>
      </c>
      <c r="I107" s="103"/>
      <c r="J107" s="10">
        <f t="shared" si="9"/>
        <v>14483.1</v>
      </c>
      <c r="K107" s="7">
        <f t="shared" si="6"/>
        <v>28.966200000000004</v>
      </c>
      <c r="L107" s="40">
        <v>50000</v>
      </c>
      <c r="M107" s="40">
        <v>14483.1</v>
      </c>
      <c r="N107" s="37">
        <f t="shared" si="7"/>
        <v>28.966200000000004</v>
      </c>
      <c r="O107" s="40">
        <v>0</v>
      </c>
      <c r="P107" s="40">
        <v>0</v>
      </c>
      <c r="Q107" s="38">
        <v>0</v>
      </c>
    </row>
    <row r="108" spans="1:17" s="8" customFormat="1" ht="15" customHeight="1" x14ac:dyDescent="0.2">
      <c r="A108" s="97" t="s">
        <v>0</v>
      </c>
      <c r="B108" s="98"/>
      <c r="C108" s="9" t="s">
        <v>0</v>
      </c>
      <c r="D108" s="9" t="s">
        <v>51</v>
      </c>
      <c r="E108" s="99" t="s">
        <v>52</v>
      </c>
      <c r="F108" s="100"/>
      <c r="G108" s="101"/>
      <c r="H108" s="102">
        <v>70500</v>
      </c>
      <c r="I108" s="103"/>
      <c r="J108" s="10">
        <f t="shared" si="9"/>
        <v>63395.4</v>
      </c>
      <c r="K108" s="7">
        <f t="shared" si="6"/>
        <v>89.922553191489357</v>
      </c>
      <c r="L108" s="40">
        <v>70500</v>
      </c>
      <c r="M108" s="40">
        <v>63395.4</v>
      </c>
      <c r="N108" s="37">
        <f t="shared" si="7"/>
        <v>89.922553191489357</v>
      </c>
      <c r="O108" s="40">
        <v>0</v>
      </c>
      <c r="P108" s="40">
        <v>0</v>
      </c>
      <c r="Q108" s="38">
        <v>0</v>
      </c>
    </row>
    <row r="109" spans="1:17" s="8" customFormat="1" ht="15" customHeight="1" x14ac:dyDescent="0.2">
      <c r="A109" s="97" t="s">
        <v>0</v>
      </c>
      <c r="B109" s="98"/>
      <c r="C109" s="9" t="s">
        <v>0</v>
      </c>
      <c r="D109" s="9" t="s">
        <v>37</v>
      </c>
      <c r="E109" s="99" t="s">
        <v>38</v>
      </c>
      <c r="F109" s="100"/>
      <c r="G109" s="101"/>
      <c r="H109" s="102">
        <v>2000</v>
      </c>
      <c r="I109" s="103"/>
      <c r="J109" s="10">
        <f t="shared" si="9"/>
        <v>1142</v>
      </c>
      <c r="K109" s="7">
        <f t="shared" si="6"/>
        <v>57.099999999999994</v>
      </c>
      <c r="L109" s="40">
        <v>2000</v>
      </c>
      <c r="M109" s="40">
        <v>1142</v>
      </c>
      <c r="N109" s="37">
        <f t="shared" ref="N109" si="10">M109/L109*100</f>
        <v>57.099999999999994</v>
      </c>
      <c r="O109" s="40">
        <v>0</v>
      </c>
      <c r="P109" s="40">
        <v>0</v>
      </c>
      <c r="Q109" s="38">
        <v>0</v>
      </c>
    </row>
    <row r="110" spans="1:17" s="8" customFormat="1" ht="38.450000000000003" customHeight="1" x14ac:dyDescent="0.2">
      <c r="A110" s="97" t="s">
        <v>0</v>
      </c>
      <c r="B110" s="98"/>
      <c r="C110" s="9" t="s">
        <v>0</v>
      </c>
      <c r="D110" s="9" t="s">
        <v>106</v>
      </c>
      <c r="E110" s="99" t="s">
        <v>107</v>
      </c>
      <c r="F110" s="100"/>
      <c r="G110" s="101"/>
      <c r="H110" s="102">
        <v>23027</v>
      </c>
      <c r="I110" s="103"/>
      <c r="J110" s="10">
        <f t="shared" si="9"/>
        <v>23026.23</v>
      </c>
      <c r="K110" s="7">
        <f t="shared" si="6"/>
        <v>99.996656099361616</v>
      </c>
      <c r="L110" s="40">
        <v>0</v>
      </c>
      <c r="M110" s="40">
        <v>0</v>
      </c>
      <c r="N110" s="37">
        <v>0</v>
      </c>
      <c r="O110" s="40">
        <v>23027</v>
      </c>
      <c r="P110" s="40">
        <v>23026.23</v>
      </c>
      <c r="Q110" s="38">
        <f>P110/O110*100</f>
        <v>99.996656099361616</v>
      </c>
    </row>
    <row r="111" spans="1:17" s="4" customFormat="1" ht="18.600000000000001" customHeight="1" x14ac:dyDescent="0.2">
      <c r="A111" s="104" t="s">
        <v>108</v>
      </c>
      <c r="B111" s="105"/>
      <c r="C111" s="11" t="s">
        <v>0</v>
      </c>
      <c r="D111" s="11" t="s">
        <v>0</v>
      </c>
      <c r="E111" s="106" t="s">
        <v>109</v>
      </c>
      <c r="F111" s="107"/>
      <c r="G111" s="108"/>
      <c r="H111" s="109">
        <v>29659</v>
      </c>
      <c r="I111" s="110"/>
      <c r="J111" s="47">
        <f>J112+J116+J119</f>
        <v>26994.589999999997</v>
      </c>
      <c r="K111" s="48">
        <f t="shared" si="6"/>
        <v>91.016521123436377</v>
      </c>
      <c r="L111" s="41">
        <f>L112+L116+L119</f>
        <v>29658.999999999996</v>
      </c>
      <c r="M111" s="41">
        <f>M112+M116+M119</f>
        <v>26994.589999999997</v>
      </c>
      <c r="N111" s="36">
        <f t="shared" ref="N111:N136" si="11">M111/L111*100</f>
        <v>91.016521123436391</v>
      </c>
      <c r="O111" s="41">
        <f>O112+O116+O119</f>
        <v>0</v>
      </c>
      <c r="P111" s="41">
        <f>P112+P116+P119</f>
        <v>0</v>
      </c>
      <c r="Q111" s="49">
        <v>0</v>
      </c>
    </row>
    <row r="112" spans="1:17" s="8" customFormat="1" ht="18.600000000000001" customHeight="1" x14ac:dyDescent="0.2">
      <c r="A112" s="97" t="s">
        <v>0</v>
      </c>
      <c r="B112" s="98"/>
      <c r="C112" s="9" t="s">
        <v>110</v>
      </c>
      <c r="D112" s="9" t="s">
        <v>0</v>
      </c>
      <c r="E112" s="99" t="s">
        <v>111</v>
      </c>
      <c r="F112" s="100"/>
      <c r="G112" s="101"/>
      <c r="H112" s="102">
        <v>1143</v>
      </c>
      <c r="I112" s="103"/>
      <c r="J112" s="10">
        <f>J113+J114+J115</f>
        <v>478.94</v>
      </c>
      <c r="K112" s="7">
        <f t="shared" si="6"/>
        <v>41.902012248468942</v>
      </c>
      <c r="L112" s="39">
        <f>L113+L114+L115</f>
        <v>1143</v>
      </c>
      <c r="M112" s="39">
        <f>M113+M114+M115</f>
        <v>478.94</v>
      </c>
      <c r="N112" s="37">
        <f t="shared" si="11"/>
        <v>41.902012248468942</v>
      </c>
      <c r="O112" s="39">
        <f>O113+O114+O115</f>
        <v>0</v>
      </c>
      <c r="P112" s="39">
        <f>P113+P114+P115</f>
        <v>0</v>
      </c>
      <c r="Q112" s="38">
        <v>0</v>
      </c>
    </row>
    <row r="113" spans="1:17" s="8" customFormat="1" ht="15" customHeight="1" x14ac:dyDescent="0.2">
      <c r="A113" s="97" t="s">
        <v>0</v>
      </c>
      <c r="B113" s="98"/>
      <c r="C113" s="9" t="s">
        <v>0</v>
      </c>
      <c r="D113" s="9" t="s">
        <v>31</v>
      </c>
      <c r="E113" s="99" t="s">
        <v>32</v>
      </c>
      <c r="F113" s="100"/>
      <c r="G113" s="101"/>
      <c r="H113" s="102">
        <v>954</v>
      </c>
      <c r="I113" s="103"/>
      <c r="J113" s="10">
        <f>M113</f>
        <v>427.02</v>
      </c>
      <c r="K113" s="7">
        <f t="shared" si="6"/>
        <v>44.761006289308177</v>
      </c>
      <c r="L113" s="40">
        <v>954</v>
      </c>
      <c r="M113" s="40">
        <v>427.02</v>
      </c>
      <c r="N113" s="37">
        <f t="shared" si="11"/>
        <v>44.761006289308177</v>
      </c>
      <c r="O113" s="40">
        <v>0</v>
      </c>
      <c r="P113" s="40">
        <v>0</v>
      </c>
      <c r="Q113" s="38">
        <v>0</v>
      </c>
    </row>
    <row r="114" spans="1:17" s="8" customFormat="1" ht="15" customHeight="1" x14ac:dyDescent="0.2">
      <c r="A114" s="97" t="s">
        <v>0</v>
      </c>
      <c r="B114" s="98"/>
      <c r="C114" s="9" t="s">
        <v>0</v>
      </c>
      <c r="D114" s="9" t="s">
        <v>33</v>
      </c>
      <c r="E114" s="99" t="s">
        <v>34</v>
      </c>
      <c r="F114" s="100"/>
      <c r="G114" s="101"/>
      <c r="H114" s="102">
        <v>166</v>
      </c>
      <c r="I114" s="103"/>
      <c r="J114" s="10">
        <f>M114</f>
        <v>45.48</v>
      </c>
      <c r="K114" s="7">
        <f t="shared" si="6"/>
        <v>27.397590361445783</v>
      </c>
      <c r="L114" s="40">
        <v>166</v>
      </c>
      <c r="M114" s="40">
        <v>45.48</v>
      </c>
      <c r="N114" s="37">
        <f t="shared" si="11"/>
        <v>27.397590361445783</v>
      </c>
      <c r="O114" s="40">
        <v>0</v>
      </c>
      <c r="P114" s="40">
        <v>0</v>
      </c>
      <c r="Q114" s="38">
        <v>0</v>
      </c>
    </row>
    <row r="115" spans="1:17" s="8" customFormat="1" ht="18" customHeight="1" x14ac:dyDescent="0.2">
      <c r="A115" s="97" t="s">
        <v>0</v>
      </c>
      <c r="B115" s="98"/>
      <c r="C115" s="9" t="s">
        <v>0</v>
      </c>
      <c r="D115" s="9" t="s">
        <v>35</v>
      </c>
      <c r="E115" s="99" t="s">
        <v>36</v>
      </c>
      <c r="F115" s="100"/>
      <c r="G115" s="101"/>
      <c r="H115" s="102">
        <v>23</v>
      </c>
      <c r="I115" s="103"/>
      <c r="J115" s="10">
        <f>M115</f>
        <v>6.44</v>
      </c>
      <c r="K115" s="7">
        <f t="shared" si="6"/>
        <v>28.000000000000004</v>
      </c>
      <c r="L115" s="40">
        <v>23</v>
      </c>
      <c r="M115" s="40">
        <v>6.44</v>
      </c>
      <c r="N115" s="37">
        <f t="shared" si="11"/>
        <v>28.000000000000004</v>
      </c>
      <c r="O115" s="40">
        <v>0</v>
      </c>
      <c r="P115" s="40">
        <v>0</v>
      </c>
      <c r="Q115" s="38">
        <v>0</v>
      </c>
    </row>
    <row r="116" spans="1:17" s="8" customFormat="1" ht="29.45" customHeight="1" x14ac:dyDescent="0.2">
      <c r="A116" s="97" t="s">
        <v>0</v>
      </c>
      <c r="B116" s="98"/>
      <c r="C116" s="9" t="s">
        <v>112</v>
      </c>
      <c r="D116" s="9" t="s">
        <v>0</v>
      </c>
      <c r="E116" s="99" t="s">
        <v>113</v>
      </c>
      <c r="F116" s="100"/>
      <c r="G116" s="101"/>
      <c r="H116" s="102">
        <v>300</v>
      </c>
      <c r="I116" s="103"/>
      <c r="J116" s="10">
        <f>J117+J118</f>
        <v>300</v>
      </c>
      <c r="K116" s="7">
        <f t="shared" si="6"/>
        <v>100</v>
      </c>
      <c r="L116" s="39">
        <f>L117+L118</f>
        <v>300</v>
      </c>
      <c r="M116" s="39">
        <f>M117+M118</f>
        <v>300</v>
      </c>
      <c r="N116" s="37">
        <f t="shared" si="11"/>
        <v>100</v>
      </c>
      <c r="O116" s="39">
        <f>O117+O118</f>
        <v>0</v>
      </c>
      <c r="P116" s="39">
        <f>P117+P118</f>
        <v>0</v>
      </c>
      <c r="Q116" s="38">
        <v>0</v>
      </c>
    </row>
    <row r="117" spans="1:17" s="8" customFormat="1" ht="15" customHeight="1" x14ac:dyDescent="0.2">
      <c r="A117" s="97" t="s">
        <v>0</v>
      </c>
      <c r="B117" s="98"/>
      <c r="C117" s="9" t="s">
        <v>0</v>
      </c>
      <c r="D117" s="9" t="s">
        <v>45</v>
      </c>
      <c r="E117" s="99" t="s">
        <v>46</v>
      </c>
      <c r="F117" s="100"/>
      <c r="G117" s="101"/>
      <c r="H117" s="102">
        <v>274.93</v>
      </c>
      <c r="I117" s="103"/>
      <c r="J117" s="10">
        <f>M117</f>
        <v>274.93</v>
      </c>
      <c r="K117" s="7">
        <f t="shared" si="6"/>
        <v>100</v>
      </c>
      <c r="L117" s="40">
        <v>274.93</v>
      </c>
      <c r="M117" s="40">
        <v>274.93</v>
      </c>
      <c r="N117" s="37">
        <f t="shared" si="11"/>
        <v>100</v>
      </c>
      <c r="O117" s="40">
        <v>0</v>
      </c>
      <c r="P117" s="40">
        <v>0</v>
      </c>
      <c r="Q117" s="38">
        <v>0</v>
      </c>
    </row>
    <row r="118" spans="1:17" s="8" customFormat="1" ht="15" customHeight="1" x14ac:dyDescent="0.2">
      <c r="A118" s="97" t="s">
        <v>0</v>
      </c>
      <c r="B118" s="98"/>
      <c r="C118" s="9" t="s">
        <v>0</v>
      </c>
      <c r="D118" s="9" t="s">
        <v>53</v>
      </c>
      <c r="E118" s="99" t="s">
        <v>54</v>
      </c>
      <c r="F118" s="100"/>
      <c r="G118" s="101"/>
      <c r="H118" s="102">
        <v>25.07</v>
      </c>
      <c r="I118" s="103"/>
      <c r="J118" s="10">
        <f>M118</f>
        <v>25.07</v>
      </c>
      <c r="K118" s="7">
        <f t="shared" si="6"/>
        <v>100</v>
      </c>
      <c r="L118" s="40">
        <v>25.07</v>
      </c>
      <c r="M118" s="40">
        <v>25.07</v>
      </c>
      <c r="N118" s="37">
        <f t="shared" si="11"/>
        <v>100</v>
      </c>
      <c r="O118" s="40">
        <v>0</v>
      </c>
      <c r="P118" s="40">
        <v>0</v>
      </c>
      <c r="Q118" s="38">
        <v>0</v>
      </c>
    </row>
    <row r="119" spans="1:17" s="8" customFormat="1" ht="15" customHeight="1" x14ac:dyDescent="0.2">
      <c r="A119" s="97" t="s">
        <v>0</v>
      </c>
      <c r="B119" s="98"/>
      <c r="C119" s="9" t="s">
        <v>114</v>
      </c>
      <c r="D119" s="9" t="s">
        <v>0</v>
      </c>
      <c r="E119" s="99" t="s">
        <v>115</v>
      </c>
      <c r="F119" s="100"/>
      <c r="G119" s="101"/>
      <c r="H119" s="102">
        <v>28216</v>
      </c>
      <c r="I119" s="103"/>
      <c r="J119" s="10">
        <f>SUM(J120:J126)</f>
        <v>26215.649999999998</v>
      </c>
      <c r="K119" s="7">
        <f t="shared" si="6"/>
        <v>92.910582648142892</v>
      </c>
      <c r="L119" s="39">
        <f>SUM(L120:L126)</f>
        <v>28215.999999999996</v>
      </c>
      <c r="M119" s="39">
        <f>SUM(M120:M126)</f>
        <v>26215.649999999998</v>
      </c>
      <c r="N119" s="37">
        <f t="shared" si="11"/>
        <v>92.910582648142906</v>
      </c>
      <c r="O119" s="39">
        <f>SUM(O120:O126)</f>
        <v>0</v>
      </c>
      <c r="P119" s="39">
        <f>SUM(P120:P126)</f>
        <v>0</v>
      </c>
      <c r="Q119" s="38">
        <v>0</v>
      </c>
    </row>
    <row r="120" spans="1:17" s="8" customFormat="1" ht="15" customHeight="1" x14ac:dyDescent="0.2">
      <c r="A120" s="97" t="s">
        <v>0</v>
      </c>
      <c r="B120" s="98"/>
      <c r="C120" s="9" t="s">
        <v>0</v>
      </c>
      <c r="D120" s="9" t="s">
        <v>78</v>
      </c>
      <c r="E120" s="99" t="s">
        <v>79</v>
      </c>
      <c r="F120" s="100"/>
      <c r="G120" s="101"/>
      <c r="H120" s="102">
        <v>16950</v>
      </c>
      <c r="I120" s="103"/>
      <c r="J120" s="10">
        <f t="shared" ref="J120:J126" si="12">M120+P120</f>
        <v>16600</v>
      </c>
      <c r="K120" s="7">
        <f t="shared" si="6"/>
        <v>97.935103244837762</v>
      </c>
      <c r="L120" s="40">
        <v>16950</v>
      </c>
      <c r="M120" s="40">
        <v>16600</v>
      </c>
      <c r="N120" s="37">
        <f t="shared" si="11"/>
        <v>97.935103244837762</v>
      </c>
      <c r="O120" s="40">
        <v>0</v>
      </c>
      <c r="P120" s="40">
        <v>0</v>
      </c>
      <c r="Q120" s="38">
        <v>0</v>
      </c>
    </row>
    <row r="121" spans="1:17" s="8" customFormat="1" ht="15" customHeight="1" x14ac:dyDescent="0.2">
      <c r="A121" s="97" t="s">
        <v>0</v>
      </c>
      <c r="B121" s="98"/>
      <c r="C121" s="9" t="s">
        <v>0</v>
      </c>
      <c r="D121" s="9" t="s">
        <v>33</v>
      </c>
      <c r="E121" s="99" t="s">
        <v>34</v>
      </c>
      <c r="F121" s="100"/>
      <c r="G121" s="101"/>
      <c r="H121" s="102">
        <v>899.76</v>
      </c>
      <c r="I121" s="103"/>
      <c r="J121" s="10">
        <f t="shared" si="12"/>
        <v>283.32</v>
      </c>
      <c r="K121" s="7">
        <f t="shared" si="6"/>
        <v>31.488396905841558</v>
      </c>
      <c r="L121" s="40">
        <v>899.76</v>
      </c>
      <c r="M121" s="40">
        <v>283.32</v>
      </c>
      <c r="N121" s="37">
        <f t="shared" si="11"/>
        <v>31.488396905841558</v>
      </c>
      <c r="O121" s="40">
        <v>0</v>
      </c>
      <c r="P121" s="40">
        <v>0</v>
      </c>
      <c r="Q121" s="38">
        <v>0</v>
      </c>
    </row>
    <row r="122" spans="1:17" s="8" customFormat="1" ht="18.600000000000001" customHeight="1" x14ac:dyDescent="0.2">
      <c r="A122" s="97" t="s">
        <v>0</v>
      </c>
      <c r="B122" s="98"/>
      <c r="C122" s="9" t="s">
        <v>0</v>
      </c>
      <c r="D122" s="9" t="s">
        <v>35</v>
      </c>
      <c r="E122" s="99" t="s">
        <v>36</v>
      </c>
      <c r="F122" s="100"/>
      <c r="G122" s="101"/>
      <c r="H122" s="102">
        <v>91.98</v>
      </c>
      <c r="I122" s="103"/>
      <c r="J122" s="10">
        <f t="shared" si="12"/>
        <v>33.22</v>
      </c>
      <c r="K122" s="7">
        <f t="shared" si="6"/>
        <v>36.11654707545118</v>
      </c>
      <c r="L122" s="40">
        <v>91.98</v>
      </c>
      <c r="M122" s="40">
        <v>33.22</v>
      </c>
      <c r="N122" s="37">
        <f t="shared" si="11"/>
        <v>36.11654707545118</v>
      </c>
      <c r="O122" s="40">
        <v>0</v>
      </c>
      <c r="P122" s="40">
        <v>0</v>
      </c>
      <c r="Q122" s="38">
        <v>0</v>
      </c>
    </row>
    <row r="123" spans="1:17" s="8" customFormat="1" ht="15" customHeight="1" x14ac:dyDescent="0.2">
      <c r="A123" s="97" t="s">
        <v>0</v>
      </c>
      <c r="B123" s="98"/>
      <c r="C123" s="9" t="s">
        <v>0</v>
      </c>
      <c r="D123" s="9" t="s">
        <v>61</v>
      </c>
      <c r="E123" s="99" t="s">
        <v>62</v>
      </c>
      <c r="F123" s="100"/>
      <c r="G123" s="101"/>
      <c r="H123" s="102">
        <v>5819.34</v>
      </c>
      <c r="I123" s="103"/>
      <c r="J123" s="10">
        <f t="shared" si="12"/>
        <v>4844.1899999999996</v>
      </c>
      <c r="K123" s="7">
        <f t="shared" si="6"/>
        <v>83.242945076245761</v>
      </c>
      <c r="L123" s="40">
        <v>5819.34</v>
      </c>
      <c r="M123" s="40">
        <v>4844.1899999999996</v>
      </c>
      <c r="N123" s="37">
        <f t="shared" si="11"/>
        <v>83.242945076245761</v>
      </c>
      <c r="O123" s="40">
        <v>0</v>
      </c>
      <c r="P123" s="40">
        <v>0</v>
      </c>
      <c r="Q123" s="38">
        <v>0</v>
      </c>
    </row>
    <row r="124" spans="1:17" s="8" customFormat="1" ht="15" customHeight="1" x14ac:dyDescent="0.2">
      <c r="A124" s="97" t="s">
        <v>0</v>
      </c>
      <c r="B124" s="98"/>
      <c r="C124" s="9" t="s">
        <v>0</v>
      </c>
      <c r="D124" s="9" t="s">
        <v>45</v>
      </c>
      <c r="E124" s="99" t="s">
        <v>46</v>
      </c>
      <c r="F124" s="100"/>
      <c r="G124" s="101"/>
      <c r="H124" s="102">
        <v>3648.73</v>
      </c>
      <c r="I124" s="103"/>
      <c r="J124" s="10">
        <f t="shared" si="12"/>
        <v>3648.73</v>
      </c>
      <c r="K124" s="7">
        <f t="shared" si="6"/>
        <v>100</v>
      </c>
      <c r="L124" s="40">
        <v>3648.73</v>
      </c>
      <c r="M124" s="40">
        <v>3648.73</v>
      </c>
      <c r="N124" s="37">
        <f t="shared" si="11"/>
        <v>100</v>
      </c>
      <c r="O124" s="40">
        <v>0</v>
      </c>
      <c r="P124" s="40">
        <v>0</v>
      </c>
      <c r="Q124" s="38">
        <v>0</v>
      </c>
    </row>
    <row r="125" spans="1:17" s="8" customFormat="1" ht="15" customHeight="1" x14ac:dyDescent="0.2">
      <c r="A125" s="97" t="s">
        <v>0</v>
      </c>
      <c r="B125" s="98"/>
      <c r="C125" s="9" t="s">
        <v>0</v>
      </c>
      <c r="D125" s="9" t="s">
        <v>51</v>
      </c>
      <c r="E125" s="99" t="s">
        <v>52</v>
      </c>
      <c r="F125" s="100"/>
      <c r="G125" s="101"/>
      <c r="H125" s="102">
        <v>38.1</v>
      </c>
      <c r="I125" s="103"/>
      <c r="J125" s="10">
        <f t="shared" si="12"/>
        <v>38.1</v>
      </c>
      <c r="K125" s="7">
        <f t="shared" si="6"/>
        <v>100</v>
      </c>
      <c r="L125" s="40">
        <v>38.1</v>
      </c>
      <c r="M125" s="40">
        <v>38.1</v>
      </c>
      <c r="N125" s="37">
        <f t="shared" si="11"/>
        <v>100</v>
      </c>
      <c r="O125" s="40">
        <v>0</v>
      </c>
      <c r="P125" s="40">
        <v>0</v>
      </c>
      <c r="Q125" s="38">
        <v>0</v>
      </c>
    </row>
    <row r="126" spans="1:17" s="8" customFormat="1" ht="15" customHeight="1" x14ac:dyDescent="0.2">
      <c r="A126" s="97" t="s">
        <v>0</v>
      </c>
      <c r="B126" s="98"/>
      <c r="C126" s="9" t="s">
        <v>0</v>
      </c>
      <c r="D126" s="9" t="s">
        <v>53</v>
      </c>
      <c r="E126" s="99" t="s">
        <v>54</v>
      </c>
      <c r="F126" s="100"/>
      <c r="G126" s="101"/>
      <c r="H126" s="102">
        <v>768.09</v>
      </c>
      <c r="I126" s="103"/>
      <c r="J126" s="10">
        <f t="shared" si="12"/>
        <v>768.09</v>
      </c>
      <c r="K126" s="7">
        <f t="shared" si="6"/>
        <v>100</v>
      </c>
      <c r="L126" s="40">
        <v>768.09</v>
      </c>
      <c r="M126" s="40">
        <v>768.09</v>
      </c>
      <c r="N126" s="37">
        <f t="shared" si="11"/>
        <v>100</v>
      </c>
      <c r="O126" s="40">
        <v>0</v>
      </c>
      <c r="P126" s="40">
        <v>0</v>
      </c>
      <c r="Q126" s="38">
        <v>0</v>
      </c>
    </row>
    <row r="127" spans="1:17" s="4" customFormat="1" ht="15" customHeight="1" x14ac:dyDescent="0.2">
      <c r="A127" s="104" t="s">
        <v>116</v>
      </c>
      <c r="B127" s="105"/>
      <c r="C127" s="11" t="s">
        <v>0</v>
      </c>
      <c r="D127" s="11" t="s">
        <v>0</v>
      </c>
      <c r="E127" s="106" t="s">
        <v>117</v>
      </c>
      <c r="F127" s="107"/>
      <c r="G127" s="108"/>
      <c r="H127" s="109">
        <v>290000</v>
      </c>
      <c r="I127" s="110"/>
      <c r="J127" s="47">
        <f>J128</f>
        <v>127564.59999999999</v>
      </c>
      <c r="K127" s="48">
        <f t="shared" si="6"/>
        <v>43.987793103448276</v>
      </c>
      <c r="L127" s="41">
        <f>L128</f>
        <v>240000</v>
      </c>
      <c r="M127" s="41">
        <f>M128</f>
        <v>127564.59999999999</v>
      </c>
      <c r="N127" s="36">
        <f t="shared" si="11"/>
        <v>53.151916666666665</v>
      </c>
      <c r="O127" s="41">
        <f>O128</f>
        <v>50000</v>
      </c>
      <c r="P127" s="44">
        <f>P128</f>
        <v>0</v>
      </c>
      <c r="Q127" s="50">
        <v>0</v>
      </c>
    </row>
    <row r="128" spans="1:17" s="8" customFormat="1" ht="15" customHeight="1" x14ac:dyDescent="0.2">
      <c r="A128" s="97" t="s">
        <v>0</v>
      </c>
      <c r="B128" s="98"/>
      <c r="C128" s="9" t="s">
        <v>118</v>
      </c>
      <c r="D128" s="9" t="s">
        <v>0</v>
      </c>
      <c r="E128" s="99" t="s">
        <v>119</v>
      </c>
      <c r="F128" s="100"/>
      <c r="G128" s="101"/>
      <c r="H128" s="102">
        <v>290000</v>
      </c>
      <c r="I128" s="103"/>
      <c r="J128" s="10">
        <f>SUM(J129:J137)</f>
        <v>127564.59999999999</v>
      </c>
      <c r="K128" s="7">
        <f t="shared" si="6"/>
        <v>43.987793103448276</v>
      </c>
      <c r="L128" s="39">
        <f>SUM(L129:L137)</f>
        <v>240000</v>
      </c>
      <c r="M128" s="39">
        <f>SUM(M129:M137)</f>
        <v>127564.59999999999</v>
      </c>
      <c r="N128" s="37">
        <f t="shared" si="11"/>
        <v>53.151916666666665</v>
      </c>
      <c r="O128" s="39">
        <f>SUM(O129:O137)</f>
        <v>50000</v>
      </c>
      <c r="P128" s="14">
        <f>SUM(P129:P137)</f>
        <v>0</v>
      </c>
      <c r="Q128" s="45">
        <v>0</v>
      </c>
    </row>
    <row r="129" spans="1:19" s="8" customFormat="1" ht="15" customHeight="1" x14ac:dyDescent="0.2">
      <c r="A129" s="97" t="s">
        <v>0</v>
      </c>
      <c r="B129" s="98"/>
      <c r="C129" s="9" t="s">
        <v>0</v>
      </c>
      <c r="D129" s="9" t="s">
        <v>78</v>
      </c>
      <c r="E129" s="99" t="s">
        <v>103</v>
      </c>
      <c r="F129" s="100"/>
      <c r="G129" s="101"/>
      <c r="H129" s="102">
        <v>30000</v>
      </c>
      <c r="I129" s="103"/>
      <c r="J129" s="10">
        <f t="shared" ref="J129:J137" si="13">M129+P129</f>
        <v>11658.5</v>
      </c>
      <c r="K129" s="7">
        <f t="shared" si="6"/>
        <v>38.861666666666665</v>
      </c>
      <c r="L129" s="40">
        <v>30000</v>
      </c>
      <c r="M129" s="40">
        <v>11658.5</v>
      </c>
      <c r="N129" s="37">
        <f t="shared" si="11"/>
        <v>38.861666666666665</v>
      </c>
      <c r="O129" s="40">
        <v>0</v>
      </c>
      <c r="P129" s="40">
        <v>0</v>
      </c>
      <c r="Q129" s="38">
        <v>0</v>
      </c>
    </row>
    <row r="130" spans="1:19" s="8" customFormat="1" ht="15" customHeight="1" x14ac:dyDescent="0.2">
      <c r="A130" s="97" t="s">
        <v>0</v>
      </c>
      <c r="B130" s="98"/>
      <c r="C130" s="9" t="s">
        <v>0</v>
      </c>
      <c r="D130" s="9" t="s">
        <v>33</v>
      </c>
      <c r="E130" s="99" t="s">
        <v>34</v>
      </c>
      <c r="F130" s="100"/>
      <c r="G130" s="101"/>
      <c r="H130" s="102">
        <v>1000</v>
      </c>
      <c r="I130" s="103"/>
      <c r="J130" s="10">
        <f t="shared" si="13"/>
        <v>373.95</v>
      </c>
      <c r="K130" s="7">
        <f t="shared" si="6"/>
        <v>37.395000000000003</v>
      </c>
      <c r="L130" s="40">
        <v>1000</v>
      </c>
      <c r="M130" s="40">
        <v>373.95</v>
      </c>
      <c r="N130" s="37">
        <f t="shared" si="11"/>
        <v>37.395000000000003</v>
      </c>
      <c r="O130" s="40">
        <v>0</v>
      </c>
      <c r="P130" s="40">
        <v>0</v>
      </c>
      <c r="Q130" s="38">
        <v>0</v>
      </c>
    </row>
    <row r="131" spans="1:19" s="8" customFormat="1" ht="15" customHeight="1" x14ac:dyDescent="0.2">
      <c r="A131" s="97" t="s">
        <v>0</v>
      </c>
      <c r="B131" s="98"/>
      <c r="C131" s="9" t="s">
        <v>0</v>
      </c>
      <c r="D131" s="9" t="s">
        <v>61</v>
      </c>
      <c r="E131" s="99" t="s">
        <v>62</v>
      </c>
      <c r="F131" s="100"/>
      <c r="G131" s="101"/>
      <c r="H131" s="102">
        <v>24000</v>
      </c>
      <c r="I131" s="103"/>
      <c r="J131" s="10">
        <f t="shared" si="13"/>
        <v>11587.32</v>
      </c>
      <c r="K131" s="7">
        <f t="shared" si="6"/>
        <v>48.280499999999996</v>
      </c>
      <c r="L131" s="40">
        <v>24000</v>
      </c>
      <c r="M131" s="40">
        <v>11587.32</v>
      </c>
      <c r="N131" s="37">
        <f t="shared" si="11"/>
        <v>48.280499999999996</v>
      </c>
      <c r="O131" s="40">
        <v>0</v>
      </c>
      <c r="P131" s="40">
        <v>0</v>
      </c>
      <c r="Q131" s="38">
        <v>0</v>
      </c>
    </row>
    <row r="132" spans="1:19" s="8" customFormat="1" ht="15" customHeight="1" x14ac:dyDescent="0.2">
      <c r="A132" s="97" t="s">
        <v>0</v>
      </c>
      <c r="B132" s="98"/>
      <c r="C132" s="9" t="s">
        <v>0</v>
      </c>
      <c r="D132" s="9" t="s">
        <v>45</v>
      </c>
      <c r="E132" s="99" t="s">
        <v>46</v>
      </c>
      <c r="F132" s="100"/>
      <c r="G132" s="101"/>
      <c r="H132" s="102">
        <v>86000</v>
      </c>
      <c r="I132" s="103"/>
      <c r="J132" s="10">
        <f t="shared" si="13"/>
        <v>69240.259999999995</v>
      </c>
      <c r="K132" s="7">
        <f t="shared" si="6"/>
        <v>80.511930232558143</v>
      </c>
      <c r="L132" s="40">
        <v>86000</v>
      </c>
      <c r="M132" s="40">
        <v>69240.259999999995</v>
      </c>
      <c r="N132" s="37">
        <f t="shared" si="11"/>
        <v>80.511930232558143</v>
      </c>
      <c r="O132" s="40">
        <v>0</v>
      </c>
      <c r="P132" s="40">
        <v>0</v>
      </c>
      <c r="Q132" s="38">
        <v>0</v>
      </c>
    </row>
    <row r="133" spans="1:19" s="8" customFormat="1" ht="15" customHeight="1" x14ac:dyDescent="0.2">
      <c r="A133" s="97" t="s">
        <v>0</v>
      </c>
      <c r="B133" s="98"/>
      <c r="C133" s="9" t="s">
        <v>0</v>
      </c>
      <c r="D133" s="9" t="s">
        <v>47</v>
      </c>
      <c r="E133" s="99" t="s">
        <v>48</v>
      </c>
      <c r="F133" s="100"/>
      <c r="G133" s="101"/>
      <c r="H133" s="102">
        <v>41000</v>
      </c>
      <c r="I133" s="103"/>
      <c r="J133" s="10">
        <f t="shared" si="13"/>
        <v>11467.92</v>
      </c>
      <c r="K133" s="7">
        <f t="shared" si="6"/>
        <v>27.970536585365853</v>
      </c>
      <c r="L133" s="40">
        <v>41000</v>
      </c>
      <c r="M133" s="40">
        <v>11467.92</v>
      </c>
      <c r="N133" s="37">
        <f t="shared" si="11"/>
        <v>27.970536585365853</v>
      </c>
      <c r="O133" s="40">
        <v>0</v>
      </c>
      <c r="P133" s="40">
        <v>0</v>
      </c>
      <c r="Q133" s="38">
        <v>0</v>
      </c>
    </row>
    <row r="134" spans="1:19" s="8" customFormat="1" ht="15" customHeight="1" x14ac:dyDescent="0.2">
      <c r="A134" s="97" t="s">
        <v>0</v>
      </c>
      <c r="B134" s="98"/>
      <c r="C134" s="9" t="s">
        <v>0</v>
      </c>
      <c r="D134" s="9" t="s">
        <v>51</v>
      </c>
      <c r="E134" s="99" t="s">
        <v>52</v>
      </c>
      <c r="F134" s="100"/>
      <c r="G134" s="101"/>
      <c r="H134" s="102">
        <v>29000</v>
      </c>
      <c r="I134" s="103"/>
      <c r="J134" s="10">
        <f t="shared" si="13"/>
        <v>5890.5</v>
      </c>
      <c r="K134" s="7">
        <f t="shared" si="6"/>
        <v>20.312068965517241</v>
      </c>
      <c r="L134" s="40">
        <v>29000</v>
      </c>
      <c r="M134" s="40">
        <v>5890.5</v>
      </c>
      <c r="N134" s="37">
        <f t="shared" si="11"/>
        <v>20.312068965517241</v>
      </c>
      <c r="O134" s="40">
        <v>0</v>
      </c>
      <c r="P134" s="40">
        <v>0</v>
      </c>
      <c r="Q134" s="38">
        <v>0</v>
      </c>
    </row>
    <row r="135" spans="1:19" s="8" customFormat="1" ht="15" customHeight="1" x14ac:dyDescent="0.2">
      <c r="A135" s="97" t="s">
        <v>0</v>
      </c>
      <c r="B135" s="98"/>
      <c r="C135" s="9" t="s">
        <v>0</v>
      </c>
      <c r="D135" s="9" t="s">
        <v>88</v>
      </c>
      <c r="E135" s="99" t="s">
        <v>89</v>
      </c>
      <c r="F135" s="100"/>
      <c r="G135" s="101"/>
      <c r="H135" s="102">
        <v>800</v>
      </c>
      <c r="I135" s="103"/>
      <c r="J135" s="10">
        <f t="shared" si="13"/>
        <v>260.76</v>
      </c>
      <c r="K135" s="7">
        <f t="shared" si="6"/>
        <v>32.594999999999999</v>
      </c>
      <c r="L135" s="40">
        <v>800</v>
      </c>
      <c r="M135" s="40">
        <v>260.76</v>
      </c>
      <c r="N135" s="37">
        <f t="shared" si="11"/>
        <v>32.594999999999999</v>
      </c>
      <c r="O135" s="40">
        <v>0</v>
      </c>
      <c r="P135" s="40">
        <v>0</v>
      </c>
      <c r="Q135" s="38">
        <v>0</v>
      </c>
    </row>
    <row r="136" spans="1:19" s="8" customFormat="1" ht="15" customHeight="1" x14ac:dyDescent="0.2">
      <c r="A136" s="97" t="s">
        <v>0</v>
      </c>
      <c r="B136" s="98"/>
      <c r="C136" s="9" t="s">
        <v>0</v>
      </c>
      <c r="D136" s="9" t="s">
        <v>37</v>
      </c>
      <c r="E136" s="99" t="s">
        <v>38</v>
      </c>
      <c r="F136" s="100"/>
      <c r="G136" s="101"/>
      <c r="H136" s="102">
        <v>28200</v>
      </c>
      <c r="I136" s="103"/>
      <c r="J136" s="10">
        <f t="shared" si="13"/>
        <v>17085.39</v>
      </c>
      <c r="K136" s="7">
        <f t="shared" si="6"/>
        <v>60.586489361702121</v>
      </c>
      <c r="L136" s="40">
        <v>28200</v>
      </c>
      <c r="M136" s="40">
        <v>17085.39</v>
      </c>
      <c r="N136" s="37">
        <f t="shared" si="11"/>
        <v>60.586489361702121</v>
      </c>
      <c r="O136" s="40">
        <v>0</v>
      </c>
      <c r="P136" s="40">
        <v>0</v>
      </c>
      <c r="Q136" s="38">
        <v>0</v>
      </c>
    </row>
    <row r="137" spans="1:19" s="8" customFormat="1" ht="15" customHeight="1" x14ac:dyDescent="0.2">
      <c r="A137" s="97" t="s">
        <v>0</v>
      </c>
      <c r="B137" s="98"/>
      <c r="C137" s="9" t="s">
        <v>0</v>
      </c>
      <c r="D137" s="9" t="s">
        <v>23</v>
      </c>
      <c r="E137" s="99" t="s">
        <v>24</v>
      </c>
      <c r="F137" s="100"/>
      <c r="G137" s="101"/>
      <c r="H137" s="102">
        <v>50000</v>
      </c>
      <c r="I137" s="103"/>
      <c r="J137" s="10">
        <f t="shared" si="13"/>
        <v>0</v>
      </c>
      <c r="K137" s="7">
        <f t="shared" si="6"/>
        <v>0</v>
      </c>
      <c r="L137" s="40">
        <v>0</v>
      </c>
      <c r="M137" s="40">
        <v>0</v>
      </c>
      <c r="N137" s="37">
        <v>0</v>
      </c>
      <c r="O137" s="40">
        <v>50000</v>
      </c>
      <c r="P137" s="42">
        <v>0</v>
      </c>
      <c r="Q137" s="45">
        <v>0</v>
      </c>
    </row>
    <row r="138" spans="1:19" s="4" customFormat="1" ht="15" customHeight="1" x14ac:dyDescent="0.2">
      <c r="A138" s="104" t="s">
        <v>120</v>
      </c>
      <c r="B138" s="105"/>
      <c r="C138" s="11" t="s">
        <v>0</v>
      </c>
      <c r="D138" s="11" t="s">
        <v>0</v>
      </c>
      <c r="E138" s="106" t="s">
        <v>121</v>
      </c>
      <c r="F138" s="107"/>
      <c r="G138" s="108"/>
      <c r="H138" s="109">
        <v>198000</v>
      </c>
      <c r="I138" s="110"/>
      <c r="J138" s="47">
        <f>J139</f>
        <v>25367.79</v>
      </c>
      <c r="K138" s="48">
        <f t="shared" si="6"/>
        <v>12.812015151515151</v>
      </c>
      <c r="L138" s="41">
        <f>L139</f>
        <v>198000</v>
      </c>
      <c r="M138" s="41">
        <f>M139</f>
        <v>25367.79</v>
      </c>
      <c r="N138" s="36">
        <f t="shared" ref="N138:N161" si="14">M138/L138*100</f>
        <v>12.812015151515151</v>
      </c>
      <c r="O138" s="41">
        <f>O139</f>
        <v>0</v>
      </c>
      <c r="P138" s="41">
        <f>P139</f>
        <v>0</v>
      </c>
      <c r="Q138" s="49">
        <v>0</v>
      </c>
    </row>
    <row r="139" spans="1:19" s="8" customFormat="1" ht="18.600000000000001" customHeight="1" x14ac:dyDescent="0.2">
      <c r="A139" s="97" t="s">
        <v>0</v>
      </c>
      <c r="B139" s="98"/>
      <c r="C139" s="9" t="s">
        <v>122</v>
      </c>
      <c r="D139" s="9" t="s">
        <v>0</v>
      </c>
      <c r="E139" s="99" t="s">
        <v>123</v>
      </c>
      <c r="F139" s="100"/>
      <c r="G139" s="101"/>
      <c r="H139" s="102">
        <v>198000</v>
      </c>
      <c r="I139" s="103"/>
      <c r="J139" s="10">
        <f>J140</f>
        <v>25367.79</v>
      </c>
      <c r="K139" s="7">
        <f t="shared" si="6"/>
        <v>12.812015151515151</v>
      </c>
      <c r="L139" s="39">
        <f>L140</f>
        <v>198000</v>
      </c>
      <c r="M139" s="39">
        <f>M140</f>
        <v>25367.79</v>
      </c>
      <c r="N139" s="37">
        <f t="shared" si="14"/>
        <v>12.812015151515151</v>
      </c>
      <c r="O139" s="39">
        <f>O140</f>
        <v>0</v>
      </c>
      <c r="P139" s="39">
        <f>P140</f>
        <v>0</v>
      </c>
      <c r="Q139" s="38">
        <v>0</v>
      </c>
    </row>
    <row r="140" spans="1:19" s="8" customFormat="1" ht="29.45" customHeight="1" x14ac:dyDescent="0.2">
      <c r="A140" s="97" t="s">
        <v>0</v>
      </c>
      <c r="B140" s="98"/>
      <c r="C140" s="9" t="s">
        <v>0</v>
      </c>
      <c r="D140" s="9" t="s">
        <v>124</v>
      </c>
      <c r="E140" s="99" t="s">
        <v>125</v>
      </c>
      <c r="F140" s="100"/>
      <c r="G140" s="101"/>
      <c r="H140" s="102">
        <v>198000</v>
      </c>
      <c r="I140" s="103"/>
      <c r="J140" s="10">
        <f>M140</f>
        <v>25367.79</v>
      </c>
      <c r="K140" s="7">
        <f t="shared" ref="K140:K203" si="15">J140/H140*100</f>
        <v>12.812015151515151</v>
      </c>
      <c r="L140" s="40">
        <v>198000</v>
      </c>
      <c r="M140" s="40">
        <v>25367.79</v>
      </c>
      <c r="N140" s="37">
        <f t="shared" si="14"/>
        <v>12.812015151515151</v>
      </c>
      <c r="O140" s="40">
        <v>0</v>
      </c>
      <c r="P140" s="40">
        <v>0</v>
      </c>
      <c r="Q140" s="38">
        <v>0</v>
      </c>
    </row>
    <row r="141" spans="1:19" s="4" customFormat="1" ht="15" customHeight="1" x14ac:dyDescent="0.2">
      <c r="A141" s="104" t="s">
        <v>126</v>
      </c>
      <c r="B141" s="105"/>
      <c r="C141" s="11" t="s">
        <v>0</v>
      </c>
      <c r="D141" s="11" t="s">
        <v>0</v>
      </c>
      <c r="E141" s="106" t="s">
        <v>127</v>
      </c>
      <c r="F141" s="107"/>
      <c r="G141" s="108"/>
      <c r="H141" s="109">
        <v>158920</v>
      </c>
      <c r="I141" s="110"/>
      <c r="J141" s="47">
        <f>J142</f>
        <v>0</v>
      </c>
      <c r="K141" s="48">
        <f t="shared" si="15"/>
        <v>0</v>
      </c>
      <c r="L141" s="41">
        <f>L142</f>
        <v>158920</v>
      </c>
      <c r="M141" s="44">
        <f>M142</f>
        <v>0</v>
      </c>
      <c r="N141" s="51">
        <f t="shared" si="14"/>
        <v>0</v>
      </c>
      <c r="O141" s="41">
        <f>O142</f>
        <v>0</v>
      </c>
      <c r="P141" s="41">
        <f>P142</f>
        <v>0</v>
      </c>
      <c r="Q141" s="49">
        <v>0</v>
      </c>
    </row>
    <row r="142" spans="1:19" s="8" customFormat="1" ht="15" customHeight="1" x14ac:dyDescent="0.2">
      <c r="A142" s="97" t="s">
        <v>0</v>
      </c>
      <c r="B142" s="98"/>
      <c r="C142" s="9" t="s">
        <v>128</v>
      </c>
      <c r="D142" s="9" t="s">
        <v>0</v>
      </c>
      <c r="E142" s="99" t="s">
        <v>129</v>
      </c>
      <c r="F142" s="100"/>
      <c r="G142" s="101"/>
      <c r="H142" s="102">
        <v>158920</v>
      </c>
      <c r="I142" s="103"/>
      <c r="J142" s="10">
        <f>J143</f>
        <v>0</v>
      </c>
      <c r="K142" s="7">
        <f t="shared" si="15"/>
        <v>0</v>
      </c>
      <c r="L142" s="39">
        <f>L143</f>
        <v>158920</v>
      </c>
      <c r="M142" s="14">
        <f>M143</f>
        <v>0</v>
      </c>
      <c r="N142" s="43">
        <f t="shared" si="14"/>
        <v>0</v>
      </c>
      <c r="O142" s="39">
        <f>O143</f>
        <v>0</v>
      </c>
      <c r="P142" s="39">
        <f>P143</f>
        <v>0</v>
      </c>
      <c r="Q142" s="38">
        <v>0</v>
      </c>
    </row>
    <row r="143" spans="1:19" s="8" customFormat="1" ht="15" customHeight="1" x14ac:dyDescent="0.2">
      <c r="A143" s="97" t="s">
        <v>0</v>
      </c>
      <c r="B143" s="98"/>
      <c r="C143" s="9" t="s">
        <v>0</v>
      </c>
      <c r="D143" s="9" t="s">
        <v>130</v>
      </c>
      <c r="E143" s="99" t="s">
        <v>131</v>
      </c>
      <c r="F143" s="100"/>
      <c r="G143" s="101"/>
      <c r="H143" s="102">
        <v>158920</v>
      </c>
      <c r="I143" s="103"/>
      <c r="J143" s="10">
        <f>M143</f>
        <v>0</v>
      </c>
      <c r="K143" s="7">
        <f t="shared" si="15"/>
        <v>0</v>
      </c>
      <c r="L143" s="40">
        <v>158920</v>
      </c>
      <c r="M143" s="42">
        <v>0</v>
      </c>
      <c r="N143" s="43">
        <f t="shared" si="14"/>
        <v>0</v>
      </c>
      <c r="O143" s="40">
        <v>0</v>
      </c>
      <c r="P143" s="40">
        <v>0</v>
      </c>
      <c r="Q143" s="38">
        <v>0</v>
      </c>
    </row>
    <row r="144" spans="1:19" s="4" customFormat="1" ht="15" customHeight="1" x14ac:dyDescent="0.2">
      <c r="A144" s="104" t="s">
        <v>132</v>
      </c>
      <c r="B144" s="105"/>
      <c r="C144" s="11" t="s">
        <v>0</v>
      </c>
      <c r="D144" s="11" t="s">
        <v>0</v>
      </c>
      <c r="E144" s="106" t="s">
        <v>133</v>
      </c>
      <c r="F144" s="107"/>
      <c r="G144" s="108"/>
      <c r="H144" s="109">
        <v>20512218.18</v>
      </c>
      <c r="I144" s="110"/>
      <c r="J144" s="47">
        <f>J145+J163+J177+J198+J218+J223+J225+J238+J250+J262+J264</f>
        <v>5857845.7800000003</v>
      </c>
      <c r="K144" s="48">
        <f t="shared" si="15"/>
        <v>28.557836741964689</v>
      </c>
      <c r="L144" s="41">
        <f>L145+L163+L177+L198+L218+L223+L225+L238+L250+L262+L264</f>
        <v>12583239.18</v>
      </c>
      <c r="M144" s="41">
        <f>M145+M163+M177+M198+M218+M223+M225+M238+M250+M262+M264</f>
        <v>5853081.0300000003</v>
      </c>
      <c r="N144" s="36">
        <f t="shared" si="14"/>
        <v>46.514899274131096</v>
      </c>
      <c r="O144" s="41">
        <f>O145+O163+O177+O198+O218+O223+O225+O238+O250+O262+O264</f>
        <v>7928979</v>
      </c>
      <c r="P144" s="41">
        <f>P145+P163+P177+P198+P218+P223+P225+P238+P250+P262+P264</f>
        <v>4764.75</v>
      </c>
      <c r="Q144" s="49">
        <f>P144/O144*100</f>
        <v>6.0092856848277691E-2</v>
      </c>
      <c r="S144" s="15"/>
    </row>
    <row r="145" spans="1:17" s="8" customFormat="1" ht="15" customHeight="1" x14ac:dyDescent="0.2">
      <c r="A145" s="97" t="s">
        <v>0</v>
      </c>
      <c r="B145" s="98"/>
      <c r="C145" s="9" t="s">
        <v>134</v>
      </c>
      <c r="D145" s="9" t="s">
        <v>0</v>
      </c>
      <c r="E145" s="99" t="s">
        <v>135</v>
      </c>
      <c r="F145" s="100"/>
      <c r="G145" s="101"/>
      <c r="H145" s="102">
        <v>6136476.7300000004</v>
      </c>
      <c r="I145" s="103"/>
      <c r="J145" s="10">
        <f>SUM(J146:J162)</f>
        <v>2782058.66</v>
      </c>
      <c r="K145" s="7">
        <f t="shared" si="15"/>
        <v>45.336416683519303</v>
      </c>
      <c r="L145" s="39">
        <f>SUM(L146:L162)</f>
        <v>5936476.7300000004</v>
      </c>
      <c r="M145" s="39">
        <f>SUM(M146:M162)</f>
        <v>2782058.66</v>
      </c>
      <c r="N145" s="37">
        <f t="shared" si="14"/>
        <v>46.863801317385104</v>
      </c>
      <c r="O145" s="39">
        <f>SUM(O146:O162)</f>
        <v>200000</v>
      </c>
      <c r="P145" s="14">
        <f>SUM(P146:P162)</f>
        <v>0</v>
      </c>
      <c r="Q145" s="45">
        <f>P145/O145*100</f>
        <v>0</v>
      </c>
    </row>
    <row r="146" spans="1:17" s="8" customFormat="1" ht="15" customHeight="1" x14ac:dyDescent="0.2">
      <c r="A146" s="97" t="s">
        <v>0</v>
      </c>
      <c r="B146" s="98"/>
      <c r="C146" s="9" t="s">
        <v>0</v>
      </c>
      <c r="D146" s="9" t="s">
        <v>82</v>
      </c>
      <c r="E146" s="99" t="s">
        <v>83</v>
      </c>
      <c r="F146" s="100"/>
      <c r="G146" s="101"/>
      <c r="H146" s="102">
        <v>227000</v>
      </c>
      <c r="I146" s="103"/>
      <c r="J146" s="10">
        <f t="shared" ref="J146:J162" si="16">M146+P146</f>
        <v>104409.49</v>
      </c>
      <c r="K146" s="7">
        <f t="shared" si="15"/>
        <v>45.995370044052862</v>
      </c>
      <c r="L146" s="40">
        <v>227000</v>
      </c>
      <c r="M146" s="40">
        <v>104409.49</v>
      </c>
      <c r="N146" s="37">
        <f t="shared" si="14"/>
        <v>45.995370044052862</v>
      </c>
      <c r="O146" s="40">
        <v>0</v>
      </c>
      <c r="P146" s="40">
        <v>0</v>
      </c>
      <c r="Q146" s="38">
        <v>0</v>
      </c>
    </row>
    <row r="147" spans="1:17" s="8" customFormat="1" ht="15" customHeight="1" x14ac:dyDescent="0.2">
      <c r="A147" s="97" t="s">
        <v>0</v>
      </c>
      <c r="B147" s="98"/>
      <c r="C147" s="9" t="s">
        <v>0</v>
      </c>
      <c r="D147" s="9" t="s">
        <v>31</v>
      </c>
      <c r="E147" s="99" t="s">
        <v>32</v>
      </c>
      <c r="F147" s="100"/>
      <c r="G147" s="101"/>
      <c r="H147" s="102">
        <v>3831879</v>
      </c>
      <c r="I147" s="103"/>
      <c r="J147" s="10">
        <f t="shared" si="16"/>
        <v>1653844.61</v>
      </c>
      <c r="K147" s="7">
        <f t="shared" si="15"/>
        <v>43.160147019256087</v>
      </c>
      <c r="L147" s="40">
        <v>3831879</v>
      </c>
      <c r="M147" s="40">
        <v>1653844.61</v>
      </c>
      <c r="N147" s="37">
        <f t="shared" si="14"/>
        <v>43.160147019256087</v>
      </c>
      <c r="O147" s="40">
        <v>0</v>
      </c>
      <c r="P147" s="40">
        <v>0</v>
      </c>
      <c r="Q147" s="38">
        <v>0</v>
      </c>
    </row>
    <row r="148" spans="1:17" s="8" customFormat="1" ht="15" customHeight="1" x14ac:dyDescent="0.2">
      <c r="A148" s="97" t="s">
        <v>0</v>
      </c>
      <c r="B148" s="98"/>
      <c r="C148" s="9" t="s">
        <v>0</v>
      </c>
      <c r="D148" s="9" t="s">
        <v>43</v>
      </c>
      <c r="E148" s="99" t="s">
        <v>44</v>
      </c>
      <c r="F148" s="100"/>
      <c r="G148" s="101"/>
      <c r="H148" s="102">
        <v>320000</v>
      </c>
      <c r="I148" s="103"/>
      <c r="J148" s="10">
        <f t="shared" si="16"/>
        <v>258797.74</v>
      </c>
      <c r="K148" s="7">
        <f t="shared" si="15"/>
        <v>80.874293749999993</v>
      </c>
      <c r="L148" s="40">
        <v>320000</v>
      </c>
      <c r="M148" s="40">
        <v>258797.74</v>
      </c>
      <c r="N148" s="37">
        <f t="shared" si="14"/>
        <v>80.874293749999993</v>
      </c>
      <c r="O148" s="40">
        <v>0</v>
      </c>
      <c r="P148" s="40">
        <v>0</v>
      </c>
      <c r="Q148" s="38">
        <v>0</v>
      </c>
    </row>
    <row r="149" spans="1:17" s="8" customFormat="1" ht="15" customHeight="1" x14ac:dyDescent="0.2">
      <c r="A149" s="97" t="s">
        <v>0</v>
      </c>
      <c r="B149" s="98"/>
      <c r="C149" s="9" t="s">
        <v>0</v>
      </c>
      <c r="D149" s="9" t="s">
        <v>33</v>
      </c>
      <c r="E149" s="99" t="s">
        <v>34</v>
      </c>
      <c r="F149" s="100"/>
      <c r="G149" s="101"/>
      <c r="H149" s="102">
        <v>736000</v>
      </c>
      <c r="I149" s="103"/>
      <c r="J149" s="10">
        <f t="shared" si="16"/>
        <v>357264.31</v>
      </c>
      <c r="K149" s="7">
        <f t="shared" si="15"/>
        <v>48.541346467391307</v>
      </c>
      <c r="L149" s="40">
        <v>736000</v>
      </c>
      <c r="M149" s="40">
        <v>357264.31</v>
      </c>
      <c r="N149" s="37">
        <f t="shared" si="14"/>
        <v>48.541346467391307</v>
      </c>
      <c r="O149" s="40">
        <v>0</v>
      </c>
      <c r="P149" s="40">
        <v>0</v>
      </c>
      <c r="Q149" s="38">
        <v>0</v>
      </c>
    </row>
    <row r="150" spans="1:17" s="8" customFormat="1" ht="18.600000000000001" customHeight="1" x14ac:dyDescent="0.2">
      <c r="A150" s="97" t="s">
        <v>0</v>
      </c>
      <c r="B150" s="98"/>
      <c r="C150" s="9" t="s">
        <v>0</v>
      </c>
      <c r="D150" s="9" t="s">
        <v>35</v>
      </c>
      <c r="E150" s="99" t="s">
        <v>36</v>
      </c>
      <c r="F150" s="100"/>
      <c r="G150" s="101"/>
      <c r="H150" s="102">
        <v>112000</v>
      </c>
      <c r="I150" s="103"/>
      <c r="J150" s="10">
        <f t="shared" si="16"/>
        <v>37959.47</v>
      </c>
      <c r="K150" s="7">
        <f t="shared" si="15"/>
        <v>33.892383928571427</v>
      </c>
      <c r="L150" s="40">
        <v>112000</v>
      </c>
      <c r="M150" s="40">
        <v>37959.47</v>
      </c>
      <c r="N150" s="37">
        <f t="shared" si="14"/>
        <v>33.892383928571427</v>
      </c>
      <c r="O150" s="40">
        <v>0</v>
      </c>
      <c r="P150" s="40">
        <v>0</v>
      </c>
      <c r="Q150" s="38">
        <v>0</v>
      </c>
    </row>
    <row r="151" spans="1:17" s="8" customFormat="1" ht="15" customHeight="1" x14ac:dyDescent="0.2">
      <c r="A151" s="97" t="s">
        <v>0</v>
      </c>
      <c r="B151" s="98"/>
      <c r="C151" s="9" t="s">
        <v>0</v>
      </c>
      <c r="D151" s="9" t="s">
        <v>61</v>
      </c>
      <c r="E151" s="99" t="s">
        <v>62</v>
      </c>
      <c r="F151" s="100"/>
      <c r="G151" s="101"/>
      <c r="H151" s="102">
        <v>4800</v>
      </c>
      <c r="I151" s="103"/>
      <c r="J151" s="10">
        <f t="shared" si="16"/>
        <v>0</v>
      </c>
      <c r="K151" s="7">
        <f t="shared" si="15"/>
        <v>0</v>
      </c>
      <c r="L151" s="40">
        <v>4800</v>
      </c>
      <c r="M151" s="42">
        <v>0</v>
      </c>
      <c r="N151" s="43">
        <f t="shared" si="14"/>
        <v>0</v>
      </c>
      <c r="O151" s="40">
        <v>0</v>
      </c>
      <c r="P151" s="40">
        <v>0</v>
      </c>
      <c r="Q151" s="38">
        <v>0</v>
      </c>
    </row>
    <row r="152" spans="1:17" s="8" customFormat="1" ht="15" customHeight="1" x14ac:dyDescent="0.2">
      <c r="A152" s="97" t="s">
        <v>0</v>
      </c>
      <c r="B152" s="98"/>
      <c r="C152" s="9" t="s">
        <v>0</v>
      </c>
      <c r="D152" s="9" t="s">
        <v>45</v>
      </c>
      <c r="E152" s="99" t="s">
        <v>46</v>
      </c>
      <c r="F152" s="100"/>
      <c r="G152" s="101"/>
      <c r="H152" s="102">
        <v>95727.73</v>
      </c>
      <c r="I152" s="103"/>
      <c r="J152" s="10">
        <f t="shared" si="16"/>
        <v>38488.75</v>
      </c>
      <c r="K152" s="7">
        <f t="shared" si="15"/>
        <v>40.20647935556395</v>
      </c>
      <c r="L152" s="40">
        <v>95727.73</v>
      </c>
      <c r="M152" s="40">
        <v>38488.75</v>
      </c>
      <c r="N152" s="37">
        <f t="shared" si="14"/>
        <v>40.20647935556395</v>
      </c>
      <c r="O152" s="40">
        <v>0</v>
      </c>
      <c r="P152" s="40">
        <v>0</v>
      </c>
      <c r="Q152" s="38">
        <v>0</v>
      </c>
    </row>
    <row r="153" spans="1:17" s="8" customFormat="1" ht="15" customHeight="1" x14ac:dyDescent="0.2">
      <c r="A153" s="97" t="s">
        <v>0</v>
      </c>
      <c r="B153" s="98"/>
      <c r="C153" s="9" t="s">
        <v>0</v>
      </c>
      <c r="D153" s="9" t="s">
        <v>136</v>
      </c>
      <c r="E153" s="99" t="s">
        <v>137</v>
      </c>
      <c r="F153" s="100"/>
      <c r="G153" s="101"/>
      <c r="H153" s="102">
        <v>22000</v>
      </c>
      <c r="I153" s="103"/>
      <c r="J153" s="10">
        <f t="shared" si="16"/>
        <v>1885.61</v>
      </c>
      <c r="K153" s="7">
        <f t="shared" si="15"/>
        <v>8.5709545454545459</v>
      </c>
      <c r="L153" s="40">
        <v>22000</v>
      </c>
      <c r="M153" s="40">
        <v>1885.61</v>
      </c>
      <c r="N153" s="37">
        <f t="shared" si="14"/>
        <v>8.5709545454545459</v>
      </c>
      <c r="O153" s="40">
        <v>0</v>
      </c>
      <c r="P153" s="40">
        <v>0</v>
      </c>
      <c r="Q153" s="38">
        <v>0</v>
      </c>
    </row>
    <row r="154" spans="1:17" s="8" customFormat="1" ht="15" customHeight="1" x14ac:dyDescent="0.2">
      <c r="A154" s="97" t="s">
        <v>0</v>
      </c>
      <c r="B154" s="98"/>
      <c r="C154" s="9" t="s">
        <v>0</v>
      </c>
      <c r="D154" s="9" t="s">
        <v>47</v>
      </c>
      <c r="E154" s="99" t="s">
        <v>48</v>
      </c>
      <c r="F154" s="100"/>
      <c r="G154" s="101"/>
      <c r="H154" s="102">
        <v>140000</v>
      </c>
      <c r="I154" s="103"/>
      <c r="J154" s="10">
        <f t="shared" si="16"/>
        <v>94467.81</v>
      </c>
      <c r="K154" s="7">
        <f t="shared" si="15"/>
        <v>67.477007142857133</v>
      </c>
      <c r="L154" s="40">
        <v>140000</v>
      </c>
      <c r="M154" s="40">
        <v>94467.81</v>
      </c>
      <c r="N154" s="37">
        <f t="shared" si="14"/>
        <v>67.477007142857133</v>
      </c>
      <c r="O154" s="40">
        <v>0</v>
      </c>
      <c r="P154" s="40">
        <v>0</v>
      </c>
      <c r="Q154" s="38">
        <v>0</v>
      </c>
    </row>
    <row r="155" spans="1:17" s="8" customFormat="1" ht="15" customHeight="1" x14ac:dyDescent="0.2">
      <c r="A155" s="97" t="s">
        <v>0</v>
      </c>
      <c r="B155" s="98"/>
      <c r="C155" s="9" t="s">
        <v>0</v>
      </c>
      <c r="D155" s="9" t="s">
        <v>49</v>
      </c>
      <c r="E155" s="99" t="s">
        <v>50</v>
      </c>
      <c r="F155" s="100"/>
      <c r="G155" s="101"/>
      <c r="H155" s="102">
        <v>30000</v>
      </c>
      <c r="I155" s="103"/>
      <c r="J155" s="10">
        <f t="shared" si="16"/>
        <v>1981.71</v>
      </c>
      <c r="K155" s="7">
        <f t="shared" si="15"/>
        <v>6.6057000000000006</v>
      </c>
      <c r="L155" s="40">
        <v>30000</v>
      </c>
      <c r="M155" s="40">
        <v>1981.71</v>
      </c>
      <c r="N155" s="37">
        <f t="shared" si="14"/>
        <v>6.6057000000000006</v>
      </c>
      <c r="O155" s="40">
        <v>0</v>
      </c>
      <c r="P155" s="40">
        <v>0</v>
      </c>
      <c r="Q155" s="38">
        <v>0</v>
      </c>
    </row>
    <row r="156" spans="1:17" s="8" customFormat="1" ht="15" customHeight="1" x14ac:dyDescent="0.2">
      <c r="A156" s="97" t="s">
        <v>0</v>
      </c>
      <c r="B156" s="98"/>
      <c r="C156" s="9" t="s">
        <v>0</v>
      </c>
      <c r="D156" s="9" t="s">
        <v>86</v>
      </c>
      <c r="E156" s="99" t="s">
        <v>87</v>
      </c>
      <c r="F156" s="100"/>
      <c r="G156" s="101"/>
      <c r="H156" s="102">
        <v>10000</v>
      </c>
      <c r="I156" s="103"/>
      <c r="J156" s="10">
        <f t="shared" si="16"/>
        <v>520</v>
      </c>
      <c r="K156" s="7">
        <f t="shared" si="15"/>
        <v>5.2</v>
      </c>
      <c r="L156" s="40">
        <v>10000</v>
      </c>
      <c r="M156" s="40">
        <v>520</v>
      </c>
      <c r="N156" s="37">
        <f t="shared" si="14"/>
        <v>5.2</v>
      </c>
      <c r="O156" s="40">
        <v>0</v>
      </c>
      <c r="P156" s="40">
        <v>0</v>
      </c>
      <c r="Q156" s="38">
        <v>0</v>
      </c>
    </row>
    <row r="157" spans="1:17" s="8" customFormat="1" ht="15" customHeight="1" x14ac:dyDescent="0.2">
      <c r="A157" s="97" t="s">
        <v>0</v>
      </c>
      <c r="B157" s="98"/>
      <c r="C157" s="9" t="s">
        <v>0</v>
      </c>
      <c r="D157" s="9" t="s">
        <v>51</v>
      </c>
      <c r="E157" s="99" t="s">
        <v>52</v>
      </c>
      <c r="F157" s="100"/>
      <c r="G157" s="101"/>
      <c r="H157" s="102">
        <v>166000</v>
      </c>
      <c r="I157" s="103"/>
      <c r="J157" s="10">
        <f t="shared" si="16"/>
        <v>71641.91</v>
      </c>
      <c r="K157" s="7">
        <f t="shared" si="15"/>
        <v>43.157777108433734</v>
      </c>
      <c r="L157" s="40">
        <v>166000</v>
      </c>
      <c r="M157" s="40">
        <v>71641.91</v>
      </c>
      <c r="N157" s="37">
        <f t="shared" si="14"/>
        <v>43.157777108433734</v>
      </c>
      <c r="O157" s="40">
        <v>0</v>
      </c>
      <c r="P157" s="40">
        <v>0</v>
      </c>
      <c r="Q157" s="38">
        <v>0</v>
      </c>
    </row>
    <row r="158" spans="1:17" s="8" customFormat="1" ht="15" customHeight="1" x14ac:dyDescent="0.2">
      <c r="A158" s="97" t="s">
        <v>0</v>
      </c>
      <c r="B158" s="98"/>
      <c r="C158" s="9" t="s">
        <v>0</v>
      </c>
      <c r="D158" s="9" t="s">
        <v>88</v>
      </c>
      <c r="E158" s="99" t="s">
        <v>89</v>
      </c>
      <c r="F158" s="100"/>
      <c r="G158" s="101"/>
      <c r="H158" s="102">
        <v>10700</v>
      </c>
      <c r="I158" s="103"/>
      <c r="J158" s="10">
        <f t="shared" si="16"/>
        <v>3358.1</v>
      </c>
      <c r="K158" s="7">
        <f t="shared" si="15"/>
        <v>31.384112149532712</v>
      </c>
      <c r="L158" s="40">
        <v>10700</v>
      </c>
      <c r="M158" s="40">
        <v>3358.1</v>
      </c>
      <c r="N158" s="37">
        <f t="shared" si="14"/>
        <v>31.384112149532712</v>
      </c>
      <c r="O158" s="40">
        <v>0</v>
      </c>
      <c r="P158" s="40">
        <v>0</v>
      </c>
      <c r="Q158" s="38">
        <v>0</v>
      </c>
    </row>
    <row r="159" spans="1:17" s="8" customFormat="1" ht="15" customHeight="1" x14ac:dyDescent="0.2">
      <c r="A159" s="97" t="s">
        <v>0</v>
      </c>
      <c r="B159" s="98"/>
      <c r="C159" s="9" t="s">
        <v>0</v>
      </c>
      <c r="D159" s="9" t="s">
        <v>53</v>
      </c>
      <c r="E159" s="99" t="s">
        <v>54</v>
      </c>
      <c r="F159" s="100"/>
      <c r="G159" s="101"/>
      <c r="H159" s="102">
        <v>5000</v>
      </c>
      <c r="I159" s="103"/>
      <c r="J159" s="10">
        <f t="shared" si="16"/>
        <v>1911.65</v>
      </c>
      <c r="K159" s="7">
        <f t="shared" si="15"/>
        <v>38.232999999999997</v>
      </c>
      <c r="L159" s="40">
        <v>5000</v>
      </c>
      <c r="M159" s="40">
        <v>1911.65</v>
      </c>
      <c r="N159" s="37">
        <f t="shared" si="14"/>
        <v>38.232999999999997</v>
      </c>
      <c r="O159" s="40">
        <v>0</v>
      </c>
      <c r="P159" s="40">
        <v>0</v>
      </c>
      <c r="Q159" s="38">
        <v>0</v>
      </c>
    </row>
    <row r="160" spans="1:17" s="8" customFormat="1" ht="15" customHeight="1" x14ac:dyDescent="0.2">
      <c r="A160" s="97" t="s">
        <v>0</v>
      </c>
      <c r="B160" s="98"/>
      <c r="C160" s="9" t="s">
        <v>0</v>
      </c>
      <c r="D160" s="9" t="s">
        <v>37</v>
      </c>
      <c r="E160" s="99" t="s">
        <v>38</v>
      </c>
      <c r="F160" s="100"/>
      <c r="G160" s="101"/>
      <c r="H160" s="102">
        <v>18000</v>
      </c>
      <c r="I160" s="103"/>
      <c r="J160" s="10">
        <f t="shared" si="16"/>
        <v>0</v>
      </c>
      <c r="K160" s="7">
        <f t="shared" si="15"/>
        <v>0</v>
      </c>
      <c r="L160" s="40">
        <v>18000</v>
      </c>
      <c r="M160" s="42">
        <v>0</v>
      </c>
      <c r="N160" s="43">
        <f t="shared" si="14"/>
        <v>0</v>
      </c>
      <c r="O160" s="40">
        <v>0</v>
      </c>
      <c r="P160" s="40">
        <v>0</v>
      </c>
      <c r="Q160" s="38">
        <v>0</v>
      </c>
    </row>
    <row r="161" spans="1:17" s="8" customFormat="1" ht="15" customHeight="1" x14ac:dyDescent="0.2">
      <c r="A161" s="97" t="s">
        <v>0</v>
      </c>
      <c r="B161" s="98"/>
      <c r="C161" s="9" t="s">
        <v>0</v>
      </c>
      <c r="D161" s="9" t="s">
        <v>55</v>
      </c>
      <c r="E161" s="99" t="s">
        <v>56</v>
      </c>
      <c r="F161" s="100"/>
      <c r="G161" s="101"/>
      <c r="H161" s="102">
        <v>207370</v>
      </c>
      <c r="I161" s="103"/>
      <c r="J161" s="10">
        <f t="shared" si="16"/>
        <v>155527.5</v>
      </c>
      <c r="K161" s="7">
        <f t="shared" si="15"/>
        <v>75</v>
      </c>
      <c r="L161" s="40">
        <v>207370</v>
      </c>
      <c r="M161" s="40">
        <v>155527.5</v>
      </c>
      <c r="N161" s="37">
        <f t="shared" si="14"/>
        <v>75</v>
      </c>
      <c r="O161" s="40">
        <v>0</v>
      </c>
      <c r="P161" s="40">
        <v>0</v>
      </c>
      <c r="Q161" s="38">
        <v>0</v>
      </c>
    </row>
    <row r="162" spans="1:17" s="8" customFormat="1" ht="15" customHeight="1" x14ac:dyDescent="0.2">
      <c r="A162" s="97" t="s">
        <v>0</v>
      </c>
      <c r="B162" s="98"/>
      <c r="C162" s="9" t="s">
        <v>0</v>
      </c>
      <c r="D162" s="9" t="s">
        <v>23</v>
      </c>
      <c r="E162" s="99" t="s">
        <v>24</v>
      </c>
      <c r="F162" s="100"/>
      <c r="G162" s="101"/>
      <c r="H162" s="102">
        <v>200000</v>
      </c>
      <c r="I162" s="103"/>
      <c r="J162" s="10">
        <f t="shared" si="16"/>
        <v>0</v>
      </c>
      <c r="K162" s="7">
        <f t="shared" si="15"/>
        <v>0</v>
      </c>
      <c r="L162" s="40">
        <v>0</v>
      </c>
      <c r="M162" s="40">
        <v>0</v>
      </c>
      <c r="N162" s="37">
        <v>0</v>
      </c>
      <c r="O162" s="40">
        <v>200000</v>
      </c>
      <c r="P162" s="42">
        <v>0</v>
      </c>
      <c r="Q162" s="45">
        <f>P162/O162*100</f>
        <v>0</v>
      </c>
    </row>
    <row r="163" spans="1:17" s="8" customFormat="1" ht="15" customHeight="1" x14ac:dyDescent="0.2">
      <c r="A163" s="97" t="s">
        <v>0</v>
      </c>
      <c r="B163" s="98"/>
      <c r="C163" s="9" t="s">
        <v>138</v>
      </c>
      <c r="D163" s="9" t="s">
        <v>0</v>
      </c>
      <c r="E163" s="99" t="s">
        <v>139</v>
      </c>
      <c r="F163" s="100"/>
      <c r="G163" s="101"/>
      <c r="H163" s="102">
        <v>640780</v>
      </c>
      <c r="I163" s="103"/>
      <c r="J163" s="10">
        <f>SUM(J164:J176)</f>
        <v>278237.63</v>
      </c>
      <c r="K163" s="7">
        <f t="shared" si="15"/>
        <v>43.421709479072376</v>
      </c>
      <c r="L163" s="39">
        <f>SUM(L164:L176)</f>
        <v>640780</v>
      </c>
      <c r="M163" s="39">
        <f>SUM(M164:M176)</f>
        <v>278237.63</v>
      </c>
      <c r="N163" s="37">
        <f t="shared" ref="N163:N196" si="17">M163/L163*100</f>
        <v>43.421709479072376</v>
      </c>
      <c r="O163" s="39">
        <f>SUM(O164:O176)</f>
        <v>0</v>
      </c>
      <c r="P163" s="39">
        <f>SUM(P164:P176)</f>
        <v>0</v>
      </c>
      <c r="Q163" s="38">
        <v>0</v>
      </c>
    </row>
    <row r="164" spans="1:17" s="8" customFormat="1" ht="15" customHeight="1" x14ac:dyDescent="0.2">
      <c r="A164" s="97" t="s">
        <v>0</v>
      </c>
      <c r="B164" s="98"/>
      <c r="C164" s="9" t="s">
        <v>0</v>
      </c>
      <c r="D164" s="9" t="s">
        <v>82</v>
      </c>
      <c r="E164" s="99" t="s">
        <v>83</v>
      </c>
      <c r="F164" s="100"/>
      <c r="G164" s="101"/>
      <c r="H164" s="102">
        <v>23000</v>
      </c>
      <c r="I164" s="103"/>
      <c r="J164" s="10">
        <f t="shared" ref="J164:J176" si="18">M164+P164</f>
        <v>8147.62</v>
      </c>
      <c r="K164" s="7">
        <f t="shared" si="15"/>
        <v>35.424434782608692</v>
      </c>
      <c r="L164" s="40">
        <v>23000</v>
      </c>
      <c r="M164" s="40">
        <v>8147.62</v>
      </c>
      <c r="N164" s="37">
        <f t="shared" si="17"/>
        <v>35.424434782608692</v>
      </c>
      <c r="O164" s="40">
        <v>0</v>
      </c>
      <c r="P164" s="40">
        <v>0</v>
      </c>
      <c r="Q164" s="38">
        <v>0</v>
      </c>
    </row>
    <row r="165" spans="1:17" s="8" customFormat="1" ht="15" customHeight="1" x14ac:dyDescent="0.2">
      <c r="A165" s="97" t="s">
        <v>0</v>
      </c>
      <c r="B165" s="98"/>
      <c r="C165" s="9" t="s">
        <v>0</v>
      </c>
      <c r="D165" s="9" t="s">
        <v>31</v>
      </c>
      <c r="E165" s="99" t="s">
        <v>32</v>
      </c>
      <c r="F165" s="100"/>
      <c r="G165" s="101"/>
      <c r="H165" s="102">
        <v>327000</v>
      </c>
      <c r="I165" s="103"/>
      <c r="J165" s="10">
        <f t="shared" si="18"/>
        <v>128205.02</v>
      </c>
      <c r="K165" s="7">
        <f t="shared" si="15"/>
        <v>39.206428134556575</v>
      </c>
      <c r="L165" s="40">
        <v>327000</v>
      </c>
      <c r="M165" s="40">
        <v>128205.02</v>
      </c>
      <c r="N165" s="37">
        <f t="shared" si="17"/>
        <v>39.206428134556575</v>
      </c>
      <c r="O165" s="40">
        <v>0</v>
      </c>
      <c r="P165" s="40">
        <v>0</v>
      </c>
      <c r="Q165" s="38">
        <v>0</v>
      </c>
    </row>
    <row r="166" spans="1:17" s="8" customFormat="1" ht="15" customHeight="1" x14ac:dyDescent="0.2">
      <c r="A166" s="97" t="s">
        <v>0</v>
      </c>
      <c r="B166" s="98"/>
      <c r="C166" s="9" t="s">
        <v>0</v>
      </c>
      <c r="D166" s="9" t="s">
        <v>43</v>
      </c>
      <c r="E166" s="99" t="s">
        <v>44</v>
      </c>
      <c r="F166" s="100"/>
      <c r="G166" s="101"/>
      <c r="H166" s="102">
        <v>32000</v>
      </c>
      <c r="I166" s="103"/>
      <c r="J166" s="10">
        <f t="shared" si="18"/>
        <v>20067.13</v>
      </c>
      <c r="K166" s="7">
        <f t="shared" si="15"/>
        <v>62.709781250000006</v>
      </c>
      <c r="L166" s="40">
        <v>32000</v>
      </c>
      <c r="M166" s="40">
        <v>20067.13</v>
      </c>
      <c r="N166" s="37">
        <f t="shared" si="17"/>
        <v>62.709781250000006</v>
      </c>
      <c r="O166" s="40">
        <v>0</v>
      </c>
      <c r="P166" s="40">
        <v>0</v>
      </c>
      <c r="Q166" s="38">
        <v>0</v>
      </c>
    </row>
    <row r="167" spans="1:17" s="8" customFormat="1" ht="15" customHeight="1" x14ac:dyDescent="0.2">
      <c r="A167" s="97" t="s">
        <v>0</v>
      </c>
      <c r="B167" s="98"/>
      <c r="C167" s="9" t="s">
        <v>0</v>
      </c>
      <c r="D167" s="9" t="s">
        <v>33</v>
      </c>
      <c r="E167" s="99" t="s">
        <v>34</v>
      </c>
      <c r="F167" s="100"/>
      <c r="G167" s="101"/>
      <c r="H167" s="102">
        <v>65000</v>
      </c>
      <c r="I167" s="103"/>
      <c r="J167" s="10">
        <f t="shared" si="18"/>
        <v>27152.5</v>
      </c>
      <c r="K167" s="7">
        <f t="shared" si="15"/>
        <v>41.773076923076921</v>
      </c>
      <c r="L167" s="40">
        <v>65000</v>
      </c>
      <c r="M167" s="40">
        <v>27152.5</v>
      </c>
      <c r="N167" s="37">
        <f t="shared" si="17"/>
        <v>41.773076923076921</v>
      </c>
      <c r="O167" s="40">
        <v>0</v>
      </c>
      <c r="P167" s="40">
        <v>0</v>
      </c>
      <c r="Q167" s="38">
        <v>0</v>
      </c>
    </row>
    <row r="168" spans="1:17" s="8" customFormat="1" ht="18.600000000000001" customHeight="1" x14ac:dyDescent="0.2">
      <c r="A168" s="97" t="s">
        <v>0</v>
      </c>
      <c r="B168" s="98"/>
      <c r="C168" s="9" t="s">
        <v>0</v>
      </c>
      <c r="D168" s="9" t="s">
        <v>35</v>
      </c>
      <c r="E168" s="99" t="s">
        <v>36</v>
      </c>
      <c r="F168" s="100"/>
      <c r="G168" s="101"/>
      <c r="H168" s="102">
        <v>10000</v>
      </c>
      <c r="I168" s="103"/>
      <c r="J168" s="10">
        <f t="shared" si="18"/>
        <v>2274.44</v>
      </c>
      <c r="K168" s="7">
        <f t="shared" si="15"/>
        <v>22.744400000000002</v>
      </c>
      <c r="L168" s="40">
        <v>10000</v>
      </c>
      <c r="M168" s="40">
        <v>2274.44</v>
      </c>
      <c r="N168" s="37">
        <f t="shared" si="17"/>
        <v>22.744400000000002</v>
      </c>
      <c r="O168" s="40">
        <v>0</v>
      </c>
      <c r="P168" s="40">
        <v>0</v>
      </c>
      <c r="Q168" s="38">
        <v>0</v>
      </c>
    </row>
    <row r="169" spans="1:17" s="8" customFormat="1" ht="15" customHeight="1" x14ac:dyDescent="0.2">
      <c r="A169" s="97" t="s">
        <v>0</v>
      </c>
      <c r="B169" s="98"/>
      <c r="C169" s="9" t="s">
        <v>0</v>
      </c>
      <c r="D169" s="9" t="s">
        <v>45</v>
      </c>
      <c r="E169" s="99" t="s">
        <v>46</v>
      </c>
      <c r="F169" s="100"/>
      <c r="G169" s="101"/>
      <c r="H169" s="102">
        <v>14000</v>
      </c>
      <c r="I169" s="103"/>
      <c r="J169" s="10">
        <f t="shared" si="18"/>
        <v>3788.85</v>
      </c>
      <c r="K169" s="7">
        <f t="shared" si="15"/>
        <v>27.063214285714288</v>
      </c>
      <c r="L169" s="40">
        <v>14000</v>
      </c>
      <c r="M169" s="40">
        <v>3788.85</v>
      </c>
      <c r="N169" s="37">
        <f t="shared" si="17"/>
        <v>27.063214285714288</v>
      </c>
      <c r="O169" s="40">
        <v>0</v>
      </c>
      <c r="P169" s="40">
        <v>0</v>
      </c>
      <c r="Q169" s="38">
        <v>0</v>
      </c>
    </row>
    <row r="170" spans="1:17" s="8" customFormat="1" ht="15" customHeight="1" x14ac:dyDescent="0.2">
      <c r="A170" s="97" t="s">
        <v>0</v>
      </c>
      <c r="B170" s="98"/>
      <c r="C170" s="9" t="s">
        <v>0</v>
      </c>
      <c r="D170" s="9" t="s">
        <v>136</v>
      </c>
      <c r="E170" s="99" t="s">
        <v>137</v>
      </c>
      <c r="F170" s="100"/>
      <c r="G170" s="101"/>
      <c r="H170" s="102">
        <v>6000</v>
      </c>
      <c r="I170" s="103"/>
      <c r="J170" s="10">
        <f t="shared" si="18"/>
        <v>34.549999999999997</v>
      </c>
      <c r="K170" s="7">
        <f t="shared" si="15"/>
        <v>0.57583333333333331</v>
      </c>
      <c r="L170" s="40">
        <v>6000</v>
      </c>
      <c r="M170" s="40">
        <v>34.549999999999997</v>
      </c>
      <c r="N170" s="37">
        <f t="shared" si="17"/>
        <v>0.57583333333333331</v>
      </c>
      <c r="O170" s="40">
        <v>0</v>
      </c>
      <c r="P170" s="40">
        <v>0</v>
      </c>
      <c r="Q170" s="38">
        <v>0</v>
      </c>
    </row>
    <row r="171" spans="1:17" s="8" customFormat="1" ht="15" customHeight="1" x14ac:dyDescent="0.2">
      <c r="A171" s="97" t="s">
        <v>0</v>
      </c>
      <c r="B171" s="98"/>
      <c r="C171" s="9" t="s">
        <v>0</v>
      </c>
      <c r="D171" s="9" t="s">
        <v>47</v>
      </c>
      <c r="E171" s="99" t="s">
        <v>48</v>
      </c>
      <c r="F171" s="100"/>
      <c r="G171" s="101"/>
      <c r="H171" s="102">
        <v>46000</v>
      </c>
      <c r="I171" s="103"/>
      <c r="J171" s="10">
        <f t="shared" si="18"/>
        <v>40698.379999999997</v>
      </c>
      <c r="K171" s="7">
        <f t="shared" si="15"/>
        <v>88.47473913043477</v>
      </c>
      <c r="L171" s="40">
        <v>46000</v>
      </c>
      <c r="M171" s="40">
        <v>40698.379999999997</v>
      </c>
      <c r="N171" s="37">
        <f t="shared" si="17"/>
        <v>88.47473913043477</v>
      </c>
      <c r="O171" s="40">
        <v>0</v>
      </c>
      <c r="P171" s="40">
        <v>0</v>
      </c>
      <c r="Q171" s="38">
        <v>0</v>
      </c>
    </row>
    <row r="172" spans="1:17" s="8" customFormat="1" ht="15" customHeight="1" x14ac:dyDescent="0.2">
      <c r="A172" s="97" t="s">
        <v>0</v>
      </c>
      <c r="B172" s="98"/>
      <c r="C172" s="9" t="s">
        <v>0</v>
      </c>
      <c r="D172" s="9" t="s">
        <v>49</v>
      </c>
      <c r="E172" s="99" t="s">
        <v>50</v>
      </c>
      <c r="F172" s="100"/>
      <c r="G172" s="101"/>
      <c r="H172" s="102">
        <v>13000</v>
      </c>
      <c r="I172" s="103"/>
      <c r="J172" s="10">
        <f t="shared" si="18"/>
        <v>1107</v>
      </c>
      <c r="K172" s="7">
        <f t="shared" si="15"/>
        <v>8.5153846153846153</v>
      </c>
      <c r="L172" s="40">
        <v>13000</v>
      </c>
      <c r="M172" s="40">
        <v>1107</v>
      </c>
      <c r="N172" s="37">
        <f t="shared" si="17"/>
        <v>8.5153846153846153</v>
      </c>
      <c r="O172" s="40">
        <v>0</v>
      </c>
      <c r="P172" s="40">
        <v>0</v>
      </c>
      <c r="Q172" s="38">
        <v>0</v>
      </c>
    </row>
    <row r="173" spans="1:17" s="8" customFormat="1" ht="15" customHeight="1" x14ac:dyDescent="0.2">
      <c r="A173" s="97" t="s">
        <v>0</v>
      </c>
      <c r="B173" s="98"/>
      <c r="C173" s="9" t="s">
        <v>0</v>
      </c>
      <c r="D173" s="9" t="s">
        <v>51</v>
      </c>
      <c r="E173" s="99" t="s">
        <v>52</v>
      </c>
      <c r="F173" s="100"/>
      <c r="G173" s="101"/>
      <c r="H173" s="102">
        <v>83000</v>
      </c>
      <c r="I173" s="103"/>
      <c r="J173" s="10">
        <f t="shared" si="18"/>
        <v>34177.14</v>
      </c>
      <c r="K173" s="7">
        <f t="shared" si="15"/>
        <v>41.177277108433735</v>
      </c>
      <c r="L173" s="40">
        <v>83000</v>
      </c>
      <c r="M173" s="40">
        <v>34177.14</v>
      </c>
      <c r="N173" s="37">
        <f t="shared" si="17"/>
        <v>41.177277108433735</v>
      </c>
      <c r="O173" s="40">
        <v>0</v>
      </c>
      <c r="P173" s="40">
        <v>0</v>
      </c>
      <c r="Q173" s="38">
        <v>0</v>
      </c>
    </row>
    <row r="174" spans="1:17" s="8" customFormat="1" ht="15" customHeight="1" x14ac:dyDescent="0.2">
      <c r="A174" s="97" t="s">
        <v>0</v>
      </c>
      <c r="B174" s="98"/>
      <c r="C174" s="9" t="s">
        <v>0</v>
      </c>
      <c r="D174" s="9" t="s">
        <v>88</v>
      </c>
      <c r="E174" s="99" t="s">
        <v>89</v>
      </c>
      <c r="F174" s="100"/>
      <c r="G174" s="101"/>
      <c r="H174" s="102">
        <v>2000</v>
      </c>
      <c r="I174" s="103"/>
      <c r="J174" s="10">
        <f t="shared" si="18"/>
        <v>0</v>
      </c>
      <c r="K174" s="7">
        <f t="shared" si="15"/>
        <v>0</v>
      </c>
      <c r="L174" s="40">
        <v>2000</v>
      </c>
      <c r="M174" s="42">
        <v>0</v>
      </c>
      <c r="N174" s="43">
        <f t="shared" si="17"/>
        <v>0</v>
      </c>
      <c r="O174" s="40">
        <v>0</v>
      </c>
      <c r="P174" s="40">
        <v>0</v>
      </c>
      <c r="Q174" s="38">
        <v>0</v>
      </c>
    </row>
    <row r="175" spans="1:17" s="8" customFormat="1" ht="15" customHeight="1" x14ac:dyDescent="0.2">
      <c r="A175" s="97" t="s">
        <v>0</v>
      </c>
      <c r="B175" s="98"/>
      <c r="C175" s="9" t="s">
        <v>0</v>
      </c>
      <c r="D175" s="9" t="s">
        <v>37</v>
      </c>
      <c r="E175" s="99" t="s">
        <v>38</v>
      </c>
      <c r="F175" s="100"/>
      <c r="G175" s="101"/>
      <c r="H175" s="102">
        <v>3000</v>
      </c>
      <c r="I175" s="103"/>
      <c r="J175" s="10">
        <f t="shared" si="18"/>
        <v>0</v>
      </c>
      <c r="K175" s="7">
        <f t="shared" si="15"/>
        <v>0</v>
      </c>
      <c r="L175" s="40">
        <v>3000</v>
      </c>
      <c r="M175" s="42">
        <v>0</v>
      </c>
      <c r="N175" s="43">
        <f t="shared" si="17"/>
        <v>0</v>
      </c>
      <c r="O175" s="40">
        <v>0</v>
      </c>
      <c r="P175" s="40">
        <v>0</v>
      </c>
      <c r="Q175" s="38">
        <v>0</v>
      </c>
    </row>
    <row r="176" spans="1:17" s="8" customFormat="1" ht="15" customHeight="1" x14ac:dyDescent="0.2">
      <c r="A176" s="97" t="s">
        <v>0</v>
      </c>
      <c r="B176" s="98"/>
      <c r="C176" s="9" t="s">
        <v>0</v>
      </c>
      <c r="D176" s="9" t="s">
        <v>55</v>
      </c>
      <c r="E176" s="99" t="s">
        <v>56</v>
      </c>
      <c r="F176" s="100"/>
      <c r="G176" s="101"/>
      <c r="H176" s="102">
        <v>16780</v>
      </c>
      <c r="I176" s="103"/>
      <c r="J176" s="10">
        <f t="shared" si="18"/>
        <v>12585</v>
      </c>
      <c r="K176" s="7">
        <f t="shared" si="15"/>
        <v>75</v>
      </c>
      <c r="L176" s="40">
        <v>16780</v>
      </c>
      <c r="M176" s="40">
        <v>12585</v>
      </c>
      <c r="N176" s="37">
        <f t="shared" si="17"/>
        <v>75</v>
      </c>
      <c r="O176" s="40">
        <v>0</v>
      </c>
      <c r="P176" s="40">
        <v>0</v>
      </c>
      <c r="Q176" s="38">
        <v>0</v>
      </c>
    </row>
    <row r="177" spans="1:17" s="8" customFormat="1" ht="15" customHeight="1" x14ac:dyDescent="0.2">
      <c r="A177" s="97" t="s">
        <v>0</v>
      </c>
      <c r="B177" s="98"/>
      <c r="C177" s="9" t="s">
        <v>140</v>
      </c>
      <c r="D177" s="9" t="s">
        <v>0</v>
      </c>
      <c r="E177" s="99" t="s">
        <v>141</v>
      </c>
      <c r="F177" s="100"/>
      <c r="G177" s="101"/>
      <c r="H177" s="102">
        <v>9473904</v>
      </c>
      <c r="I177" s="103"/>
      <c r="J177" s="10">
        <f>SUM(J178:J197)</f>
        <v>1078165.7399999998</v>
      </c>
      <c r="K177" s="7">
        <f t="shared" si="15"/>
        <v>11.380374341981931</v>
      </c>
      <c r="L177" s="39">
        <f>SUM(L178:L197)</f>
        <v>2573904</v>
      </c>
      <c r="M177" s="39">
        <f>SUM(M178:M197)</f>
        <v>1074138.7399999998</v>
      </c>
      <c r="N177" s="37">
        <f t="shared" si="17"/>
        <v>41.731888213391009</v>
      </c>
      <c r="O177" s="39">
        <f>SUM(O178:O197)</f>
        <v>6900000</v>
      </c>
      <c r="P177" s="39">
        <f>SUM(P178:P197)</f>
        <v>4027</v>
      </c>
      <c r="Q177" s="38">
        <f>P177/O177*100</f>
        <v>5.8362318840579706E-2</v>
      </c>
    </row>
    <row r="178" spans="1:17" s="8" customFormat="1" ht="18.600000000000001" customHeight="1" x14ac:dyDescent="0.2">
      <c r="A178" s="97" t="s">
        <v>0</v>
      </c>
      <c r="B178" s="98"/>
      <c r="C178" s="9" t="s">
        <v>0</v>
      </c>
      <c r="D178" s="9" t="s">
        <v>142</v>
      </c>
      <c r="E178" s="99" t="s">
        <v>143</v>
      </c>
      <c r="F178" s="100"/>
      <c r="G178" s="101"/>
      <c r="H178" s="102">
        <v>830000</v>
      </c>
      <c r="I178" s="103"/>
      <c r="J178" s="10">
        <f t="shared" ref="J178:J197" si="19">M178+P178</f>
        <v>308480.06</v>
      </c>
      <c r="K178" s="7">
        <f t="shared" si="15"/>
        <v>37.166272289156623</v>
      </c>
      <c r="L178" s="40">
        <v>830000</v>
      </c>
      <c r="M178" s="40">
        <v>308480.06</v>
      </c>
      <c r="N178" s="37">
        <f t="shared" si="17"/>
        <v>37.166272289156623</v>
      </c>
      <c r="O178" s="40">
        <v>0</v>
      </c>
      <c r="P178" s="40">
        <v>0</v>
      </c>
      <c r="Q178" s="38">
        <v>0</v>
      </c>
    </row>
    <row r="179" spans="1:17" s="8" customFormat="1" ht="15" customHeight="1" x14ac:dyDescent="0.2">
      <c r="A179" s="97" t="s">
        <v>0</v>
      </c>
      <c r="B179" s="98"/>
      <c r="C179" s="9" t="s">
        <v>0</v>
      </c>
      <c r="D179" s="9" t="s">
        <v>82</v>
      </c>
      <c r="E179" s="99" t="s">
        <v>83</v>
      </c>
      <c r="F179" s="100"/>
      <c r="G179" s="101"/>
      <c r="H179" s="102">
        <v>35000</v>
      </c>
      <c r="I179" s="103"/>
      <c r="J179" s="10">
        <f t="shared" si="19"/>
        <v>17859.53</v>
      </c>
      <c r="K179" s="7">
        <f t="shared" si="15"/>
        <v>51.027228571428573</v>
      </c>
      <c r="L179" s="40">
        <v>35000</v>
      </c>
      <c r="M179" s="40">
        <v>17859.53</v>
      </c>
      <c r="N179" s="37">
        <f t="shared" si="17"/>
        <v>51.027228571428573</v>
      </c>
      <c r="O179" s="40">
        <v>0</v>
      </c>
      <c r="P179" s="40">
        <v>0</v>
      </c>
      <c r="Q179" s="38">
        <v>0</v>
      </c>
    </row>
    <row r="180" spans="1:17" s="8" customFormat="1" ht="15" customHeight="1" x14ac:dyDescent="0.2">
      <c r="A180" s="97" t="s">
        <v>0</v>
      </c>
      <c r="B180" s="98"/>
      <c r="C180" s="9" t="s">
        <v>0</v>
      </c>
      <c r="D180" s="9" t="s">
        <v>31</v>
      </c>
      <c r="E180" s="99" t="s">
        <v>32</v>
      </c>
      <c r="F180" s="100"/>
      <c r="G180" s="101"/>
      <c r="H180" s="102">
        <v>855000</v>
      </c>
      <c r="I180" s="103"/>
      <c r="J180" s="10">
        <f t="shared" si="19"/>
        <v>379634.09</v>
      </c>
      <c r="K180" s="7">
        <f t="shared" si="15"/>
        <v>44.401647953216376</v>
      </c>
      <c r="L180" s="40">
        <v>855000</v>
      </c>
      <c r="M180" s="40">
        <v>379634.09</v>
      </c>
      <c r="N180" s="37">
        <f t="shared" si="17"/>
        <v>44.401647953216376</v>
      </c>
      <c r="O180" s="40">
        <v>0</v>
      </c>
      <c r="P180" s="40">
        <v>0</v>
      </c>
      <c r="Q180" s="38">
        <v>0</v>
      </c>
    </row>
    <row r="181" spans="1:17" s="8" customFormat="1" ht="15" customHeight="1" x14ac:dyDescent="0.2">
      <c r="A181" s="97" t="s">
        <v>0</v>
      </c>
      <c r="B181" s="98"/>
      <c r="C181" s="9" t="s">
        <v>0</v>
      </c>
      <c r="D181" s="9" t="s">
        <v>43</v>
      </c>
      <c r="E181" s="99" t="s">
        <v>44</v>
      </c>
      <c r="F181" s="100"/>
      <c r="G181" s="101"/>
      <c r="H181" s="102">
        <v>71000</v>
      </c>
      <c r="I181" s="103"/>
      <c r="J181" s="10">
        <f t="shared" si="19"/>
        <v>64590.9</v>
      </c>
      <c r="K181" s="7">
        <f t="shared" si="15"/>
        <v>90.973098591549302</v>
      </c>
      <c r="L181" s="40">
        <v>71000</v>
      </c>
      <c r="M181" s="40">
        <v>64590.9</v>
      </c>
      <c r="N181" s="37">
        <f t="shared" si="17"/>
        <v>90.973098591549302</v>
      </c>
      <c r="O181" s="40">
        <v>0</v>
      </c>
      <c r="P181" s="40">
        <v>0</v>
      </c>
      <c r="Q181" s="38">
        <v>0</v>
      </c>
    </row>
    <row r="182" spans="1:17" s="8" customFormat="1" ht="15" customHeight="1" x14ac:dyDescent="0.2">
      <c r="A182" s="97" t="s">
        <v>0</v>
      </c>
      <c r="B182" s="98"/>
      <c r="C182" s="9" t="s">
        <v>0</v>
      </c>
      <c r="D182" s="9" t="s">
        <v>33</v>
      </c>
      <c r="E182" s="99" t="s">
        <v>34</v>
      </c>
      <c r="F182" s="100"/>
      <c r="G182" s="101"/>
      <c r="H182" s="102">
        <v>170000</v>
      </c>
      <c r="I182" s="103"/>
      <c r="J182" s="10">
        <f t="shared" si="19"/>
        <v>83448.66</v>
      </c>
      <c r="K182" s="7">
        <f t="shared" si="15"/>
        <v>49.087447058823528</v>
      </c>
      <c r="L182" s="40">
        <v>170000</v>
      </c>
      <c r="M182" s="40">
        <v>83448.66</v>
      </c>
      <c r="N182" s="37">
        <f t="shared" si="17"/>
        <v>49.087447058823528</v>
      </c>
      <c r="O182" s="40">
        <v>0</v>
      </c>
      <c r="P182" s="40">
        <v>0</v>
      </c>
      <c r="Q182" s="38">
        <v>0</v>
      </c>
    </row>
    <row r="183" spans="1:17" s="8" customFormat="1" ht="18.600000000000001" customHeight="1" x14ac:dyDescent="0.2">
      <c r="A183" s="97" t="s">
        <v>0</v>
      </c>
      <c r="B183" s="98"/>
      <c r="C183" s="9" t="s">
        <v>0</v>
      </c>
      <c r="D183" s="9" t="s">
        <v>35</v>
      </c>
      <c r="E183" s="99" t="s">
        <v>36</v>
      </c>
      <c r="F183" s="100"/>
      <c r="G183" s="101"/>
      <c r="H183" s="102">
        <v>26000</v>
      </c>
      <c r="I183" s="103"/>
      <c r="J183" s="10">
        <f t="shared" si="19"/>
        <v>10540.51</v>
      </c>
      <c r="K183" s="7">
        <f t="shared" si="15"/>
        <v>40.540423076923076</v>
      </c>
      <c r="L183" s="40">
        <v>26000</v>
      </c>
      <c r="M183" s="40">
        <v>10540.51</v>
      </c>
      <c r="N183" s="37">
        <f t="shared" si="17"/>
        <v>40.540423076923076</v>
      </c>
      <c r="O183" s="40">
        <v>0</v>
      </c>
      <c r="P183" s="40">
        <v>0</v>
      </c>
      <c r="Q183" s="38">
        <v>0</v>
      </c>
    </row>
    <row r="184" spans="1:17" s="8" customFormat="1" ht="15" customHeight="1" x14ac:dyDescent="0.2">
      <c r="A184" s="97" t="s">
        <v>0</v>
      </c>
      <c r="B184" s="98"/>
      <c r="C184" s="9" t="s">
        <v>0</v>
      </c>
      <c r="D184" s="9" t="s">
        <v>61</v>
      </c>
      <c r="E184" s="99" t="s">
        <v>62</v>
      </c>
      <c r="F184" s="100"/>
      <c r="G184" s="101"/>
      <c r="H184" s="102">
        <v>30000</v>
      </c>
      <c r="I184" s="103"/>
      <c r="J184" s="10">
        <f t="shared" si="19"/>
        <v>12563.5</v>
      </c>
      <c r="K184" s="7">
        <f t="shared" si="15"/>
        <v>41.878333333333337</v>
      </c>
      <c r="L184" s="40">
        <v>30000</v>
      </c>
      <c r="M184" s="40">
        <v>12563.5</v>
      </c>
      <c r="N184" s="37">
        <f t="shared" si="17"/>
        <v>41.878333333333337</v>
      </c>
      <c r="O184" s="40">
        <v>0</v>
      </c>
      <c r="P184" s="40">
        <v>0</v>
      </c>
      <c r="Q184" s="38">
        <v>0</v>
      </c>
    </row>
    <row r="185" spans="1:17" s="8" customFormat="1" ht="15" customHeight="1" x14ac:dyDescent="0.2">
      <c r="A185" s="97" t="s">
        <v>0</v>
      </c>
      <c r="B185" s="98"/>
      <c r="C185" s="9" t="s">
        <v>0</v>
      </c>
      <c r="D185" s="9" t="s">
        <v>45</v>
      </c>
      <c r="E185" s="99" t="s">
        <v>46</v>
      </c>
      <c r="F185" s="100"/>
      <c r="G185" s="101"/>
      <c r="H185" s="102">
        <v>30000</v>
      </c>
      <c r="I185" s="103"/>
      <c r="J185" s="10">
        <f t="shared" si="19"/>
        <v>6921.77</v>
      </c>
      <c r="K185" s="7">
        <f t="shared" si="15"/>
        <v>23.07256666666667</v>
      </c>
      <c r="L185" s="40">
        <v>30000</v>
      </c>
      <c r="M185" s="40">
        <v>6921.77</v>
      </c>
      <c r="N185" s="37">
        <f t="shared" si="17"/>
        <v>23.07256666666667</v>
      </c>
      <c r="O185" s="40">
        <v>0</v>
      </c>
      <c r="P185" s="40">
        <v>0</v>
      </c>
      <c r="Q185" s="38">
        <v>0</v>
      </c>
    </row>
    <row r="186" spans="1:17" s="8" customFormat="1" ht="15" customHeight="1" x14ac:dyDescent="0.2">
      <c r="A186" s="97" t="s">
        <v>0</v>
      </c>
      <c r="B186" s="98"/>
      <c r="C186" s="9" t="s">
        <v>0</v>
      </c>
      <c r="D186" s="9" t="s">
        <v>144</v>
      </c>
      <c r="E186" s="99" t="s">
        <v>145</v>
      </c>
      <c r="F186" s="100"/>
      <c r="G186" s="101"/>
      <c r="H186" s="102">
        <v>75000</v>
      </c>
      <c r="I186" s="103"/>
      <c r="J186" s="10">
        <f t="shared" si="19"/>
        <v>44871.33</v>
      </c>
      <c r="K186" s="7">
        <f t="shared" si="15"/>
        <v>59.828440000000008</v>
      </c>
      <c r="L186" s="40">
        <v>75000</v>
      </c>
      <c r="M186" s="40">
        <v>44871.33</v>
      </c>
      <c r="N186" s="37">
        <f t="shared" si="17"/>
        <v>59.828440000000008</v>
      </c>
      <c r="O186" s="40">
        <v>0</v>
      </c>
      <c r="P186" s="40">
        <v>0</v>
      </c>
      <c r="Q186" s="38">
        <v>0</v>
      </c>
    </row>
    <row r="187" spans="1:17" s="8" customFormat="1" ht="15" customHeight="1" x14ac:dyDescent="0.2">
      <c r="A187" s="97" t="s">
        <v>0</v>
      </c>
      <c r="B187" s="98"/>
      <c r="C187" s="9" t="s">
        <v>0</v>
      </c>
      <c r="D187" s="9" t="s">
        <v>136</v>
      </c>
      <c r="E187" s="99" t="s">
        <v>137</v>
      </c>
      <c r="F187" s="100"/>
      <c r="G187" s="101"/>
      <c r="H187" s="102">
        <v>6000</v>
      </c>
      <c r="I187" s="103"/>
      <c r="J187" s="10">
        <f t="shared" si="19"/>
        <v>1377.6</v>
      </c>
      <c r="K187" s="7">
        <f t="shared" si="15"/>
        <v>22.96</v>
      </c>
      <c r="L187" s="40">
        <v>6000</v>
      </c>
      <c r="M187" s="40">
        <v>1377.6</v>
      </c>
      <c r="N187" s="37">
        <f t="shared" si="17"/>
        <v>22.96</v>
      </c>
      <c r="O187" s="40">
        <v>0</v>
      </c>
      <c r="P187" s="40">
        <v>0</v>
      </c>
      <c r="Q187" s="38">
        <v>0</v>
      </c>
    </row>
    <row r="188" spans="1:17" s="8" customFormat="1" ht="15" customHeight="1" x14ac:dyDescent="0.2">
      <c r="A188" s="97" t="s">
        <v>0</v>
      </c>
      <c r="B188" s="98"/>
      <c r="C188" s="9" t="s">
        <v>0</v>
      </c>
      <c r="D188" s="9" t="s">
        <v>47</v>
      </c>
      <c r="E188" s="99" t="s">
        <v>48</v>
      </c>
      <c r="F188" s="100"/>
      <c r="G188" s="101"/>
      <c r="H188" s="102">
        <v>46000</v>
      </c>
      <c r="I188" s="103"/>
      <c r="J188" s="10">
        <f t="shared" si="19"/>
        <v>23453.82</v>
      </c>
      <c r="K188" s="7">
        <f t="shared" si="15"/>
        <v>50.986565217391302</v>
      </c>
      <c r="L188" s="40">
        <v>46000</v>
      </c>
      <c r="M188" s="40">
        <v>23453.82</v>
      </c>
      <c r="N188" s="37">
        <f t="shared" si="17"/>
        <v>50.986565217391302</v>
      </c>
      <c r="O188" s="40">
        <v>0</v>
      </c>
      <c r="P188" s="40">
        <v>0</v>
      </c>
      <c r="Q188" s="38">
        <v>0</v>
      </c>
    </row>
    <row r="189" spans="1:17" s="8" customFormat="1" ht="15" customHeight="1" x14ac:dyDescent="0.2">
      <c r="A189" s="97" t="s">
        <v>0</v>
      </c>
      <c r="B189" s="98"/>
      <c r="C189" s="9" t="s">
        <v>0</v>
      </c>
      <c r="D189" s="9" t="s">
        <v>49</v>
      </c>
      <c r="E189" s="99" t="s">
        <v>50</v>
      </c>
      <c r="F189" s="100"/>
      <c r="G189" s="101"/>
      <c r="H189" s="102">
        <v>10000</v>
      </c>
      <c r="I189" s="103"/>
      <c r="J189" s="10">
        <f t="shared" si="19"/>
        <v>923.86</v>
      </c>
      <c r="K189" s="7">
        <f t="shared" si="15"/>
        <v>9.2385999999999999</v>
      </c>
      <c r="L189" s="40">
        <v>10000</v>
      </c>
      <c r="M189" s="40">
        <v>923.86</v>
      </c>
      <c r="N189" s="37">
        <f t="shared" si="17"/>
        <v>9.2385999999999999</v>
      </c>
      <c r="O189" s="40">
        <v>0</v>
      </c>
      <c r="P189" s="40">
        <v>0</v>
      </c>
      <c r="Q189" s="38">
        <v>0</v>
      </c>
    </row>
    <row r="190" spans="1:17" s="8" customFormat="1" ht="15" customHeight="1" x14ac:dyDescent="0.2">
      <c r="A190" s="97" t="s">
        <v>0</v>
      </c>
      <c r="B190" s="98"/>
      <c r="C190" s="9" t="s">
        <v>0</v>
      </c>
      <c r="D190" s="9" t="s">
        <v>86</v>
      </c>
      <c r="E190" s="99" t="s">
        <v>87</v>
      </c>
      <c r="F190" s="100"/>
      <c r="G190" s="101"/>
      <c r="H190" s="102">
        <v>2500</v>
      </c>
      <c r="I190" s="103"/>
      <c r="J190" s="10">
        <f t="shared" si="19"/>
        <v>0</v>
      </c>
      <c r="K190" s="7">
        <f t="shared" si="15"/>
        <v>0</v>
      </c>
      <c r="L190" s="40">
        <v>2500</v>
      </c>
      <c r="M190" s="42">
        <v>0</v>
      </c>
      <c r="N190" s="43">
        <f t="shared" si="17"/>
        <v>0</v>
      </c>
      <c r="O190" s="40">
        <v>0</v>
      </c>
      <c r="P190" s="40">
        <v>0</v>
      </c>
      <c r="Q190" s="38">
        <v>0</v>
      </c>
    </row>
    <row r="191" spans="1:17" s="8" customFormat="1" ht="15" customHeight="1" x14ac:dyDescent="0.2">
      <c r="A191" s="97" t="s">
        <v>0</v>
      </c>
      <c r="B191" s="98"/>
      <c r="C191" s="9" t="s">
        <v>0</v>
      </c>
      <c r="D191" s="9" t="s">
        <v>51</v>
      </c>
      <c r="E191" s="99" t="s">
        <v>52</v>
      </c>
      <c r="F191" s="100"/>
      <c r="G191" s="101"/>
      <c r="H191" s="102">
        <v>40000</v>
      </c>
      <c r="I191" s="103"/>
      <c r="J191" s="10">
        <f t="shared" si="19"/>
        <v>5250.78</v>
      </c>
      <c r="K191" s="7">
        <f t="shared" si="15"/>
        <v>13.126949999999999</v>
      </c>
      <c r="L191" s="40">
        <v>40000</v>
      </c>
      <c r="M191" s="40">
        <v>5250.78</v>
      </c>
      <c r="N191" s="37">
        <f t="shared" si="17"/>
        <v>13.126949999999999</v>
      </c>
      <c r="O191" s="40">
        <v>0</v>
      </c>
      <c r="P191" s="40">
        <v>0</v>
      </c>
      <c r="Q191" s="38">
        <v>0</v>
      </c>
    </row>
    <row r="192" spans="1:17" s="8" customFormat="1" ht="18.600000000000001" customHeight="1" x14ac:dyDescent="0.2">
      <c r="A192" s="97" t="s">
        <v>0</v>
      </c>
      <c r="B192" s="98"/>
      <c r="C192" s="9" t="s">
        <v>0</v>
      </c>
      <c r="D192" s="9" t="s">
        <v>146</v>
      </c>
      <c r="E192" s="99" t="s">
        <v>147</v>
      </c>
      <c r="F192" s="100"/>
      <c r="G192" s="101"/>
      <c r="H192" s="102">
        <v>300000</v>
      </c>
      <c r="I192" s="103"/>
      <c r="J192" s="10">
        <f t="shared" si="19"/>
        <v>81078.17</v>
      </c>
      <c r="K192" s="7">
        <f t="shared" si="15"/>
        <v>27.026056666666666</v>
      </c>
      <c r="L192" s="40">
        <v>300000</v>
      </c>
      <c r="M192" s="40">
        <v>81078.17</v>
      </c>
      <c r="N192" s="37">
        <f t="shared" si="17"/>
        <v>27.026056666666666</v>
      </c>
      <c r="O192" s="40">
        <v>0</v>
      </c>
      <c r="P192" s="40">
        <v>0</v>
      </c>
      <c r="Q192" s="38">
        <v>0</v>
      </c>
    </row>
    <row r="193" spans="1:17" s="8" customFormat="1" ht="15" customHeight="1" x14ac:dyDescent="0.2">
      <c r="A193" s="97" t="s">
        <v>0</v>
      </c>
      <c r="B193" s="98"/>
      <c r="C193" s="9" t="s">
        <v>0</v>
      </c>
      <c r="D193" s="9" t="s">
        <v>88</v>
      </c>
      <c r="E193" s="99" t="s">
        <v>89</v>
      </c>
      <c r="F193" s="100"/>
      <c r="G193" s="101"/>
      <c r="H193" s="102">
        <v>2000</v>
      </c>
      <c r="I193" s="103"/>
      <c r="J193" s="10">
        <f t="shared" si="19"/>
        <v>725.71</v>
      </c>
      <c r="K193" s="7">
        <f t="shared" si="15"/>
        <v>36.285500000000006</v>
      </c>
      <c r="L193" s="40">
        <v>2000</v>
      </c>
      <c r="M193" s="40">
        <v>725.71</v>
      </c>
      <c r="N193" s="37">
        <f t="shared" si="17"/>
        <v>36.285500000000006</v>
      </c>
      <c r="O193" s="40">
        <v>0</v>
      </c>
      <c r="P193" s="40">
        <v>0</v>
      </c>
      <c r="Q193" s="38">
        <v>0</v>
      </c>
    </row>
    <row r="194" spans="1:17" s="8" customFormat="1" ht="15" customHeight="1" x14ac:dyDescent="0.2">
      <c r="A194" s="97" t="s">
        <v>0</v>
      </c>
      <c r="B194" s="98"/>
      <c r="C194" s="9" t="s">
        <v>0</v>
      </c>
      <c r="D194" s="9" t="s">
        <v>53</v>
      </c>
      <c r="E194" s="99" t="s">
        <v>54</v>
      </c>
      <c r="F194" s="100"/>
      <c r="G194" s="101"/>
      <c r="H194" s="102">
        <v>1500</v>
      </c>
      <c r="I194" s="103"/>
      <c r="J194" s="10">
        <f t="shared" si="19"/>
        <v>615.45000000000005</v>
      </c>
      <c r="K194" s="7">
        <f t="shared" si="15"/>
        <v>41.030000000000008</v>
      </c>
      <c r="L194" s="40">
        <v>1500</v>
      </c>
      <c r="M194" s="40">
        <v>615.45000000000005</v>
      </c>
      <c r="N194" s="37">
        <f t="shared" si="17"/>
        <v>41.030000000000008</v>
      </c>
      <c r="O194" s="40">
        <v>0</v>
      </c>
      <c r="P194" s="40">
        <v>0</v>
      </c>
      <c r="Q194" s="38">
        <v>0</v>
      </c>
    </row>
    <row r="195" spans="1:17" s="8" customFormat="1" ht="15" customHeight="1" x14ac:dyDescent="0.2">
      <c r="A195" s="97" t="s">
        <v>0</v>
      </c>
      <c r="B195" s="98"/>
      <c r="C195" s="9" t="s">
        <v>0</v>
      </c>
      <c r="D195" s="9" t="s">
        <v>37</v>
      </c>
      <c r="E195" s="99" t="s">
        <v>38</v>
      </c>
      <c r="F195" s="100"/>
      <c r="G195" s="101"/>
      <c r="H195" s="102">
        <v>1500</v>
      </c>
      <c r="I195" s="103"/>
      <c r="J195" s="10">
        <f t="shared" si="19"/>
        <v>0</v>
      </c>
      <c r="K195" s="7">
        <f t="shared" si="15"/>
        <v>0</v>
      </c>
      <c r="L195" s="40">
        <v>1500</v>
      </c>
      <c r="M195" s="42">
        <v>0</v>
      </c>
      <c r="N195" s="43">
        <f t="shared" si="17"/>
        <v>0</v>
      </c>
      <c r="O195" s="40">
        <v>0</v>
      </c>
      <c r="P195" s="40">
        <v>0</v>
      </c>
      <c r="Q195" s="38">
        <v>0</v>
      </c>
    </row>
    <row r="196" spans="1:17" s="8" customFormat="1" ht="15" customHeight="1" x14ac:dyDescent="0.2">
      <c r="A196" s="97" t="s">
        <v>0</v>
      </c>
      <c r="B196" s="98"/>
      <c r="C196" s="9" t="s">
        <v>0</v>
      </c>
      <c r="D196" s="9" t="s">
        <v>55</v>
      </c>
      <c r="E196" s="99" t="s">
        <v>56</v>
      </c>
      <c r="F196" s="100"/>
      <c r="G196" s="101"/>
      <c r="H196" s="102">
        <v>42404</v>
      </c>
      <c r="I196" s="103"/>
      <c r="J196" s="10">
        <f t="shared" si="19"/>
        <v>31803</v>
      </c>
      <c r="K196" s="7">
        <f t="shared" si="15"/>
        <v>75</v>
      </c>
      <c r="L196" s="40">
        <v>42404</v>
      </c>
      <c r="M196" s="40">
        <v>31803</v>
      </c>
      <c r="N196" s="37">
        <f t="shared" si="17"/>
        <v>75</v>
      </c>
      <c r="O196" s="40">
        <v>0</v>
      </c>
      <c r="P196" s="40">
        <v>0</v>
      </c>
      <c r="Q196" s="38">
        <v>0</v>
      </c>
    </row>
    <row r="197" spans="1:17" s="8" customFormat="1" ht="15" customHeight="1" x14ac:dyDescent="0.2">
      <c r="A197" s="97" t="s">
        <v>0</v>
      </c>
      <c r="B197" s="98"/>
      <c r="C197" s="9" t="s">
        <v>0</v>
      </c>
      <c r="D197" s="9" t="s">
        <v>23</v>
      </c>
      <c r="E197" s="99" t="s">
        <v>24</v>
      </c>
      <c r="F197" s="100"/>
      <c r="G197" s="101"/>
      <c r="H197" s="102">
        <v>6900000</v>
      </c>
      <c r="I197" s="103"/>
      <c r="J197" s="10">
        <f t="shared" si="19"/>
        <v>4027</v>
      </c>
      <c r="K197" s="7">
        <f t="shared" si="15"/>
        <v>5.8362318840579706E-2</v>
      </c>
      <c r="L197" s="40">
        <v>0</v>
      </c>
      <c r="M197" s="40">
        <v>0</v>
      </c>
      <c r="N197" s="37">
        <v>0</v>
      </c>
      <c r="O197" s="40">
        <v>6900000</v>
      </c>
      <c r="P197" s="40">
        <v>4027</v>
      </c>
      <c r="Q197" s="38">
        <f>P197/O197*100</f>
        <v>5.8362318840579706E-2</v>
      </c>
    </row>
    <row r="198" spans="1:17" s="8" customFormat="1" ht="15" customHeight="1" x14ac:dyDescent="0.2">
      <c r="A198" s="97" t="s">
        <v>0</v>
      </c>
      <c r="B198" s="98"/>
      <c r="C198" s="9" t="s">
        <v>148</v>
      </c>
      <c r="D198" s="9" t="s">
        <v>0</v>
      </c>
      <c r="E198" s="99" t="s">
        <v>149</v>
      </c>
      <c r="F198" s="100"/>
      <c r="G198" s="101"/>
      <c r="H198" s="102">
        <v>1899999</v>
      </c>
      <c r="I198" s="103"/>
      <c r="J198" s="10">
        <f>SUM(J199:J217)</f>
        <v>666805.67999999993</v>
      </c>
      <c r="K198" s="7">
        <f t="shared" si="15"/>
        <v>35.095054260554868</v>
      </c>
      <c r="L198" s="39">
        <f>SUM(L199:L217)</f>
        <v>1071020</v>
      </c>
      <c r="M198" s="39">
        <f>SUM(M199:M217)</f>
        <v>666067.92999999993</v>
      </c>
      <c r="N198" s="37">
        <f t="shared" ref="N198:N214" si="20">M198/L198*100</f>
        <v>62.190055274411307</v>
      </c>
      <c r="O198" s="39">
        <f>SUM(O199:O217)</f>
        <v>828979</v>
      </c>
      <c r="P198" s="39">
        <f>SUM(P199:P217)</f>
        <v>737.75</v>
      </c>
      <c r="Q198" s="38">
        <f>P198/O198*100</f>
        <v>8.8995016761582613E-2</v>
      </c>
    </row>
    <row r="199" spans="1:17" s="8" customFormat="1" ht="15" customHeight="1" x14ac:dyDescent="0.2">
      <c r="A199" s="97" t="s">
        <v>0</v>
      </c>
      <c r="B199" s="98"/>
      <c r="C199" s="9" t="s">
        <v>0</v>
      </c>
      <c r="D199" s="9" t="s">
        <v>82</v>
      </c>
      <c r="E199" s="99" t="s">
        <v>83</v>
      </c>
      <c r="F199" s="100"/>
      <c r="G199" s="101"/>
      <c r="H199" s="102">
        <v>35000</v>
      </c>
      <c r="I199" s="103"/>
      <c r="J199" s="10">
        <f t="shared" ref="J199:J217" si="21">M199+P199</f>
        <v>23472.46</v>
      </c>
      <c r="K199" s="7">
        <f t="shared" si="15"/>
        <v>67.064171428571427</v>
      </c>
      <c r="L199" s="40">
        <v>35000</v>
      </c>
      <c r="M199" s="40">
        <v>23472.46</v>
      </c>
      <c r="N199" s="37">
        <f t="shared" si="20"/>
        <v>67.064171428571427</v>
      </c>
      <c r="O199" s="40">
        <v>0</v>
      </c>
      <c r="P199" s="40">
        <v>0</v>
      </c>
      <c r="Q199" s="38">
        <v>0</v>
      </c>
    </row>
    <row r="200" spans="1:17" s="8" customFormat="1" ht="15" customHeight="1" x14ac:dyDescent="0.2">
      <c r="A200" s="97" t="s">
        <v>0</v>
      </c>
      <c r="B200" s="98"/>
      <c r="C200" s="9" t="s">
        <v>0</v>
      </c>
      <c r="D200" s="9" t="s">
        <v>31</v>
      </c>
      <c r="E200" s="99" t="s">
        <v>32</v>
      </c>
      <c r="F200" s="100"/>
      <c r="G200" s="101"/>
      <c r="H200" s="102">
        <v>515000</v>
      </c>
      <c r="I200" s="103"/>
      <c r="J200" s="10">
        <f t="shared" si="21"/>
        <v>376119.11</v>
      </c>
      <c r="K200" s="7">
        <f t="shared" si="15"/>
        <v>73.032836893203879</v>
      </c>
      <c r="L200" s="40">
        <v>515000</v>
      </c>
      <c r="M200" s="40">
        <v>376119.11</v>
      </c>
      <c r="N200" s="37">
        <f t="shared" si="20"/>
        <v>73.032836893203879</v>
      </c>
      <c r="O200" s="40">
        <v>0</v>
      </c>
      <c r="P200" s="40">
        <v>0</v>
      </c>
      <c r="Q200" s="38">
        <v>0</v>
      </c>
    </row>
    <row r="201" spans="1:17" s="8" customFormat="1" ht="15" customHeight="1" x14ac:dyDescent="0.2">
      <c r="A201" s="97" t="s">
        <v>0</v>
      </c>
      <c r="B201" s="98"/>
      <c r="C201" s="9" t="s">
        <v>0</v>
      </c>
      <c r="D201" s="9" t="s">
        <v>43</v>
      </c>
      <c r="E201" s="99" t="s">
        <v>44</v>
      </c>
      <c r="F201" s="100"/>
      <c r="G201" s="101"/>
      <c r="H201" s="102">
        <v>65100</v>
      </c>
      <c r="I201" s="103"/>
      <c r="J201" s="10">
        <f t="shared" si="21"/>
        <v>44033.07</v>
      </c>
      <c r="K201" s="7">
        <f t="shared" si="15"/>
        <v>67.639124423963139</v>
      </c>
      <c r="L201" s="40">
        <v>65100</v>
      </c>
      <c r="M201" s="40">
        <v>44033.07</v>
      </c>
      <c r="N201" s="37">
        <f t="shared" si="20"/>
        <v>67.639124423963139</v>
      </c>
      <c r="O201" s="40">
        <v>0</v>
      </c>
      <c r="P201" s="40">
        <v>0</v>
      </c>
      <c r="Q201" s="38">
        <v>0</v>
      </c>
    </row>
    <row r="202" spans="1:17" s="8" customFormat="1" ht="15" customHeight="1" x14ac:dyDescent="0.2">
      <c r="A202" s="97" t="s">
        <v>0</v>
      </c>
      <c r="B202" s="98"/>
      <c r="C202" s="9" t="s">
        <v>0</v>
      </c>
      <c r="D202" s="9" t="s">
        <v>33</v>
      </c>
      <c r="E202" s="99" t="s">
        <v>34</v>
      </c>
      <c r="F202" s="100"/>
      <c r="G202" s="101"/>
      <c r="H202" s="102">
        <v>105000</v>
      </c>
      <c r="I202" s="103"/>
      <c r="J202" s="10">
        <f t="shared" si="21"/>
        <v>70453.8</v>
      </c>
      <c r="K202" s="7">
        <f t="shared" si="15"/>
        <v>67.098857142857156</v>
      </c>
      <c r="L202" s="40">
        <v>105000</v>
      </c>
      <c r="M202" s="40">
        <v>70453.8</v>
      </c>
      <c r="N202" s="37">
        <f t="shared" si="20"/>
        <v>67.098857142857156</v>
      </c>
      <c r="O202" s="40">
        <v>0</v>
      </c>
      <c r="P202" s="40">
        <v>0</v>
      </c>
      <c r="Q202" s="38">
        <v>0</v>
      </c>
    </row>
    <row r="203" spans="1:17" s="8" customFormat="1" ht="18.600000000000001" customHeight="1" x14ac:dyDescent="0.2">
      <c r="A203" s="97" t="s">
        <v>0</v>
      </c>
      <c r="B203" s="98"/>
      <c r="C203" s="9" t="s">
        <v>0</v>
      </c>
      <c r="D203" s="9" t="s">
        <v>35</v>
      </c>
      <c r="E203" s="99" t="s">
        <v>36</v>
      </c>
      <c r="F203" s="100"/>
      <c r="G203" s="101"/>
      <c r="H203" s="102">
        <v>16000</v>
      </c>
      <c r="I203" s="103"/>
      <c r="J203" s="10">
        <f t="shared" si="21"/>
        <v>8116.49</v>
      </c>
      <c r="K203" s="7">
        <f t="shared" si="15"/>
        <v>50.728062500000007</v>
      </c>
      <c r="L203" s="40">
        <v>16000</v>
      </c>
      <c r="M203" s="40">
        <v>8116.49</v>
      </c>
      <c r="N203" s="37">
        <f t="shared" si="20"/>
        <v>50.728062500000007</v>
      </c>
      <c r="O203" s="40">
        <v>0</v>
      </c>
      <c r="P203" s="40">
        <v>0</v>
      </c>
      <c r="Q203" s="38">
        <v>0</v>
      </c>
    </row>
    <row r="204" spans="1:17" s="8" customFormat="1" ht="15" customHeight="1" x14ac:dyDescent="0.2">
      <c r="A204" s="97" t="s">
        <v>0</v>
      </c>
      <c r="B204" s="98"/>
      <c r="C204" s="9" t="s">
        <v>0</v>
      </c>
      <c r="D204" s="9" t="s">
        <v>61</v>
      </c>
      <c r="E204" s="99" t="s">
        <v>62</v>
      </c>
      <c r="F204" s="100"/>
      <c r="G204" s="101"/>
      <c r="H204" s="102">
        <v>2000</v>
      </c>
      <c r="I204" s="103"/>
      <c r="J204" s="10">
        <f t="shared" si="21"/>
        <v>0</v>
      </c>
      <c r="K204" s="7">
        <f t="shared" ref="K204:K267" si="22">J204/H204*100</f>
        <v>0</v>
      </c>
      <c r="L204" s="40">
        <v>2000</v>
      </c>
      <c r="M204" s="42">
        <v>0</v>
      </c>
      <c r="N204" s="43">
        <f t="shared" si="20"/>
        <v>0</v>
      </c>
      <c r="O204" s="40">
        <v>0</v>
      </c>
      <c r="P204" s="40">
        <v>0</v>
      </c>
      <c r="Q204" s="38">
        <v>0</v>
      </c>
    </row>
    <row r="205" spans="1:17" s="8" customFormat="1" ht="15" customHeight="1" x14ac:dyDescent="0.2">
      <c r="A205" s="97" t="s">
        <v>0</v>
      </c>
      <c r="B205" s="98"/>
      <c r="C205" s="9" t="s">
        <v>0</v>
      </c>
      <c r="D205" s="9" t="s">
        <v>45</v>
      </c>
      <c r="E205" s="99" t="s">
        <v>46</v>
      </c>
      <c r="F205" s="100"/>
      <c r="G205" s="101"/>
      <c r="H205" s="102">
        <v>24000</v>
      </c>
      <c r="I205" s="103"/>
      <c r="J205" s="10">
        <f t="shared" si="21"/>
        <v>22303.45</v>
      </c>
      <c r="K205" s="7">
        <f t="shared" si="22"/>
        <v>92.931041666666673</v>
      </c>
      <c r="L205" s="40">
        <v>24000</v>
      </c>
      <c r="M205" s="40">
        <v>22303.45</v>
      </c>
      <c r="N205" s="37">
        <f t="shared" si="20"/>
        <v>92.931041666666673</v>
      </c>
      <c r="O205" s="40">
        <v>0</v>
      </c>
      <c r="P205" s="40">
        <v>0</v>
      </c>
      <c r="Q205" s="38">
        <v>0</v>
      </c>
    </row>
    <row r="206" spans="1:17" s="8" customFormat="1" ht="15" customHeight="1" x14ac:dyDescent="0.2">
      <c r="A206" s="97" t="s">
        <v>0</v>
      </c>
      <c r="B206" s="98"/>
      <c r="C206" s="9" t="s">
        <v>0</v>
      </c>
      <c r="D206" s="9" t="s">
        <v>136</v>
      </c>
      <c r="E206" s="99" t="s">
        <v>137</v>
      </c>
      <c r="F206" s="100"/>
      <c r="G206" s="101"/>
      <c r="H206" s="102">
        <v>4000</v>
      </c>
      <c r="I206" s="103"/>
      <c r="J206" s="10">
        <f t="shared" si="21"/>
        <v>1742.96</v>
      </c>
      <c r="K206" s="7">
        <f t="shared" si="22"/>
        <v>43.573999999999998</v>
      </c>
      <c r="L206" s="40">
        <v>4000</v>
      </c>
      <c r="M206" s="40">
        <v>1742.96</v>
      </c>
      <c r="N206" s="37">
        <f t="shared" si="20"/>
        <v>43.573999999999998</v>
      </c>
      <c r="O206" s="40">
        <v>0</v>
      </c>
      <c r="P206" s="40">
        <v>0</v>
      </c>
      <c r="Q206" s="38">
        <v>0</v>
      </c>
    </row>
    <row r="207" spans="1:17" s="8" customFormat="1" ht="15" customHeight="1" x14ac:dyDescent="0.2">
      <c r="A207" s="97" t="s">
        <v>0</v>
      </c>
      <c r="B207" s="98"/>
      <c r="C207" s="9" t="s">
        <v>0</v>
      </c>
      <c r="D207" s="9" t="s">
        <v>47</v>
      </c>
      <c r="E207" s="99" t="s">
        <v>48</v>
      </c>
      <c r="F207" s="100"/>
      <c r="G207" s="101"/>
      <c r="H207" s="102">
        <v>86000</v>
      </c>
      <c r="I207" s="103"/>
      <c r="J207" s="10">
        <f t="shared" si="21"/>
        <v>53727.89</v>
      </c>
      <c r="K207" s="7">
        <f t="shared" si="22"/>
        <v>62.474290697674419</v>
      </c>
      <c r="L207" s="40">
        <v>86000</v>
      </c>
      <c r="M207" s="40">
        <v>53727.89</v>
      </c>
      <c r="N207" s="37">
        <f t="shared" si="20"/>
        <v>62.474290697674419</v>
      </c>
      <c r="O207" s="40">
        <v>0</v>
      </c>
      <c r="P207" s="40">
        <v>0</v>
      </c>
      <c r="Q207" s="38">
        <v>0</v>
      </c>
    </row>
    <row r="208" spans="1:17" s="8" customFormat="1" ht="15" customHeight="1" x14ac:dyDescent="0.2">
      <c r="A208" s="97" t="s">
        <v>0</v>
      </c>
      <c r="B208" s="98"/>
      <c r="C208" s="9" t="s">
        <v>0</v>
      </c>
      <c r="D208" s="9" t="s">
        <v>49</v>
      </c>
      <c r="E208" s="99" t="s">
        <v>50</v>
      </c>
      <c r="F208" s="100"/>
      <c r="G208" s="101"/>
      <c r="H208" s="102">
        <v>110000</v>
      </c>
      <c r="I208" s="103"/>
      <c r="J208" s="10">
        <f t="shared" si="21"/>
        <v>4102.68</v>
      </c>
      <c r="K208" s="7">
        <f t="shared" si="22"/>
        <v>3.7297090909090911</v>
      </c>
      <c r="L208" s="40">
        <v>110000</v>
      </c>
      <c r="M208" s="40">
        <v>4102.68</v>
      </c>
      <c r="N208" s="37">
        <f t="shared" si="20"/>
        <v>3.7297090909090911</v>
      </c>
      <c r="O208" s="40">
        <v>0</v>
      </c>
      <c r="P208" s="40">
        <v>0</v>
      </c>
      <c r="Q208" s="38">
        <v>0</v>
      </c>
    </row>
    <row r="209" spans="1:17" s="8" customFormat="1" ht="15" customHeight="1" x14ac:dyDescent="0.2">
      <c r="A209" s="97" t="s">
        <v>0</v>
      </c>
      <c r="B209" s="98"/>
      <c r="C209" s="9" t="s">
        <v>0</v>
      </c>
      <c r="D209" s="9" t="s">
        <v>86</v>
      </c>
      <c r="E209" s="99" t="s">
        <v>87</v>
      </c>
      <c r="F209" s="100"/>
      <c r="G209" s="101"/>
      <c r="H209" s="102">
        <v>2000</v>
      </c>
      <c r="I209" s="103"/>
      <c r="J209" s="10">
        <f t="shared" si="21"/>
        <v>0</v>
      </c>
      <c r="K209" s="7">
        <f t="shared" si="22"/>
        <v>0</v>
      </c>
      <c r="L209" s="40">
        <v>2000</v>
      </c>
      <c r="M209" s="42">
        <v>0</v>
      </c>
      <c r="N209" s="43">
        <f t="shared" si="20"/>
        <v>0</v>
      </c>
      <c r="O209" s="40">
        <v>0</v>
      </c>
      <c r="P209" s="40">
        <v>0</v>
      </c>
      <c r="Q209" s="38">
        <v>0</v>
      </c>
    </row>
    <row r="210" spans="1:17" s="8" customFormat="1" ht="15" customHeight="1" x14ac:dyDescent="0.2">
      <c r="A210" s="97" t="s">
        <v>0</v>
      </c>
      <c r="B210" s="98"/>
      <c r="C210" s="9" t="s">
        <v>0</v>
      </c>
      <c r="D210" s="9" t="s">
        <v>51</v>
      </c>
      <c r="E210" s="99" t="s">
        <v>52</v>
      </c>
      <c r="F210" s="100"/>
      <c r="G210" s="101"/>
      <c r="H210" s="102">
        <v>43000</v>
      </c>
      <c r="I210" s="103"/>
      <c r="J210" s="10">
        <f t="shared" si="21"/>
        <v>27426.09</v>
      </c>
      <c r="K210" s="7">
        <f t="shared" si="22"/>
        <v>63.781604651162795</v>
      </c>
      <c r="L210" s="40">
        <v>43000</v>
      </c>
      <c r="M210" s="40">
        <v>27426.09</v>
      </c>
      <c r="N210" s="37">
        <f t="shared" si="20"/>
        <v>63.781604651162795</v>
      </c>
      <c r="O210" s="40">
        <v>0</v>
      </c>
      <c r="P210" s="40">
        <v>0</v>
      </c>
      <c r="Q210" s="38">
        <v>0</v>
      </c>
    </row>
    <row r="211" spans="1:17" s="8" customFormat="1" ht="15" customHeight="1" x14ac:dyDescent="0.2">
      <c r="A211" s="97" t="s">
        <v>0</v>
      </c>
      <c r="B211" s="98"/>
      <c r="C211" s="9" t="s">
        <v>0</v>
      </c>
      <c r="D211" s="9" t="s">
        <v>88</v>
      </c>
      <c r="E211" s="99" t="s">
        <v>89</v>
      </c>
      <c r="F211" s="100"/>
      <c r="G211" s="101"/>
      <c r="H211" s="102">
        <v>6000</v>
      </c>
      <c r="I211" s="103"/>
      <c r="J211" s="10">
        <f t="shared" si="21"/>
        <v>1821.6</v>
      </c>
      <c r="K211" s="7">
        <f t="shared" si="22"/>
        <v>30.36</v>
      </c>
      <c r="L211" s="40">
        <v>6000</v>
      </c>
      <c r="M211" s="40">
        <v>1821.6</v>
      </c>
      <c r="N211" s="37">
        <f t="shared" si="20"/>
        <v>30.36</v>
      </c>
      <c r="O211" s="40">
        <v>0</v>
      </c>
      <c r="P211" s="40">
        <v>0</v>
      </c>
      <c r="Q211" s="38">
        <v>0</v>
      </c>
    </row>
    <row r="212" spans="1:17" s="8" customFormat="1" ht="15" customHeight="1" x14ac:dyDescent="0.2">
      <c r="A212" s="97" t="s">
        <v>0</v>
      </c>
      <c r="B212" s="98"/>
      <c r="C212" s="9" t="s">
        <v>0</v>
      </c>
      <c r="D212" s="9" t="s">
        <v>53</v>
      </c>
      <c r="E212" s="99" t="s">
        <v>54</v>
      </c>
      <c r="F212" s="100"/>
      <c r="G212" s="101"/>
      <c r="H212" s="102">
        <v>2000</v>
      </c>
      <c r="I212" s="103"/>
      <c r="J212" s="10">
        <f t="shared" si="21"/>
        <v>558.33000000000004</v>
      </c>
      <c r="K212" s="7">
        <f t="shared" si="22"/>
        <v>27.916499999999999</v>
      </c>
      <c r="L212" s="40">
        <v>2000</v>
      </c>
      <c r="M212" s="40">
        <v>558.33000000000004</v>
      </c>
      <c r="N212" s="37">
        <f t="shared" si="20"/>
        <v>27.916499999999999</v>
      </c>
      <c r="O212" s="40">
        <v>0</v>
      </c>
      <c r="P212" s="40">
        <v>0</v>
      </c>
      <c r="Q212" s="38">
        <v>0</v>
      </c>
    </row>
    <row r="213" spans="1:17" s="8" customFormat="1" ht="15" customHeight="1" x14ac:dyDescent="0.2">
      <c r="A213" s="97" t="s">
        <v>0</v>
      </c>
      <c r="B213" s="98"/>
      <c r="C213" s="9" t="s">
        <v>0</v>
      </c>
      <c r="D213" s="9" t="s">
        <v>37</v>
      </c>
      <c r="E213" s="99" t="s">
        <v>38</v>
      </c>
      <c r="F213" s="100"/>
      <c r="G213" s="101"/>
      <c r="H213" s="102">
        <v>13000</v>
      </c>
      <c r="I213" s="103"/>
      <c r="J213" s="10">
        <f t="shared" si="21"/>
        <v>0</v>
      </c>
      <c r="K213" s="7">
        <f t="shared" si="22"/>
        <v>0</v>
      </c>
      <c r="L213" s="40">
        <v>13000</v>
      </c>
      <c r="M213" s="42">
        <v>0</v>
      </c>
      <c r="N213" s="43">
        <f t="shared" si="20"/>
        <v>0</v>
      </c>
      <c r="O213" s="40">
        <v>0</v>
      </c>
      <c r="P213" s="40">
        <v>0</v>
      </c>
      <c r="Q213" s="38">
        <v>0</v>
      </c>
    </row>
    <row r="214" spans="1:17" s="8" customFormat="1" ht="15" customHeight="1" x14ac:dyDescent="0.2">
      <c r="A214" s="97" t="s">
        <v>0</v>
      </c>
      <c r="B214" s="98"/>
      <c r="C214" s="9" t="s">
        <v>0</v>
      </c>
      <c r="D214" s="9" t="s">
        <v>55</v>
      </c>
      <c r="E214" s="99" t="s">
        <v>56</v>
      </c>
      <c r="F214" s="100"/>
      <c r="G214" s="101"/>
      <c r="H214" s="102">
        <v>42920</v>
      </c>
      <c r="I214" s="103"/>
      <c r="J214" s="10">
        <f t="shared" si="21"/>
        <v>32190</v>
      </c>
      <c r="K214" s="7">
        <f t="shared" si="22"/>
        <v>75</v>
      </c>
      <c r="L214" s="40">
        <v>42920</v>
      </c>
      <c r="M214" s="40">
        <v>32190</v>
      </c>
      <c r="N214" s="37">
        <f t="shared" si="20"/>
        <v>75</v>
      </c>
      <c r="O214" s="40">
        <v>0</v>
      </c>
      <c r="P214" s="40">
        <v>0</v>
      </c>
      <c r="Q214" s="38">
        <v>0</v>
      </c>
    </row>
    <row r="215" spans="1:17" s="8" customFormat="1" ht="15" customHeight="1" x14ac:dyDescent="0.2">
      <c r="A215" s="97" t="s">
        <v>0</v>
      </c>
      <c r="B215" s="98"/>
      <c r="C215" s="9" t="s">
        <v>0</v>
      </c>
      <c r="D215" s="9" t="s">
        <v>23</v>
      </c>
      <c r="E215" s="99" t="s">
        <v>24</v>
      </c>
      <c r="F215" s="100"/>
      <c r="G215" s="101"/>
      <c r="H215" s="102">
        <v>60000</v>
      </c>
      <c r="I215" s="103"/>
      <c r="J215" s="10">
        <f t="shared" si="21"/>
        <v>553.5</v>
      </c>
      <c r="K215" s="7">
        <f t="shared" si="22"/>
        <v>0.9225000000000001</v>
      </c>
      <c r="L215" s="40">
        <v>0</v>
      </c>
      <c r="M215" s="40">
        <v>0</v>
      </c>
      <c r="N215" s="37">
        <v>0</v>
      </c>
      <c r="O215" s="40">
        <v>60000</v>
      </c>
      <c r="P215" s="40">
        <v>553.5</v>
      </c>
      <c r="Q215" s="38">
        <f>P215/O215*100</f>
        <v>0.9225000000000001</v>
      </c>
    </row>
    <row r="216" spans="1:17" s="8" customFormat="1" ht="15" customHeight="1" x14ac:dyDescent="0.2">
      <c r="A216" s="97" t="s">
        <v>0</v>
      </c>
      <c r="B216" s="98"/>
      <c r="C216" s="9" t="s">
        <v>0</v>
      </c>
      <c r="D216" s="9" t="s">
        <v>150</v>
      </c>
      <c r="E216" s="99" t="s">
        <v>24</v>
      </c>
      <c r="F216" s="100"/>
      <c r="G216" s="101"/>
      <c r="H216" s="102">
        <v>228979</v>
      </c>
      <c r="I216" s="103"/>
      <c r="J216" s="10">
        <f t="shared" si="21"/>
        <v>0</v>
      </c>
      <c r="K216" s="7">
        <f t="shared" si="22"/>
        <v>0</v>
      </c>
      <c r="L216" s="40">
        <v>0</v>
      </c>
      <c r="M216" s="40">
        <v>0</v>
      </c>
      <c r="N216" s="37">
        <v>0</v>
      </c>
      <c r="O216" s="40">
        <v>228979</v>
      </c>
      <c r="P216" s="42">
        <v>0</v>
      </c>
      <c r="Q216" s="45">
        <f>P216/O216*100</f>
        <v>0</v>
      </c>
    </row>
    <row r="217" spans="1:17" s="8" customFormat="1" ht="15" customHeight="1" x14ac:dyDescent="0.2">
      <c r="A217" s="97" t="s">
        <v>0</v>
      </c>
      <c r="B217" s="98"/>
      <c r="C217" s="9" t="s">
        <v>0</v>
      </c>
      <c r="D217" s="9" t="s">
        <v>151</v>
      </c>
      <c r="E217" s="99" t="s">
        <v>24</v>
      </c>
      <c r="F217" s="100"/>
      <c r="G217" s="101"/>
      <c r="H217" s="102">
        <v>540000</v>
      </c>
      <c r="I217" s="103"/>
      <c r="J217" s="10">
        <f t="shared" si="21"/>
        <v>184.25</v>
      </c>
      <c r="K217" s="7">
        <f t="shared" si="22"/>
        <v>3.412037037037037E-2</v>
      </c>
      <c r="L217" s="40">
        <v>0</v>
      </c>
      <c r="M217" s="40">
        <v>0</v>
      </c>
      <c r="N217" s="37">
        <v>0</v>
      </c>
      <c r="O217" s="40">
        <v>540000</v>
      </c>
      <c r="P217" s="40">
        <v>184.25</v>
      </c>
      <c r="Q217" s="38">
        <f>P217/O217*100</f>
        <v>3.412037037037037E-2</v>
      </c>
    </row>
    <row r="218" spans="1:17" s="8" customFormat="1" ht="15" customHeight="1" x14ac:dyDescent="0.2">
      <c r="A218" s="97" t="s">
        <v>0</v>
      </c>
      <c r="B218" s="98"/>
      <c r="C218" s="9" t="s">
        <v>152</v>
      </c>
      <c r="D218" s="9" t="s">
        <v>0</v>
      </c>
      <c r="E218" s="99" t="s">
        <v>153</v>
      </c>
      <c r="F218" s="100"/>
      <c r="G218" s="101"/>
      <c r="H218" s="102">
        <v>392900</v>
      </c>
      <c r="I218" s="103"/>
      <c r="J218" s="10">
        <f>J219+J220+J221+J222</f>
        <v>233722.40999999997</v>
      </c>
      <c r="K218" s="7">
        <f t="shared" si="22"/>
        <v>59.48648765589207</v>
      </c>
      <c r="L218" s="39">
        <f>L219+L220+L221+L222</f>
        <v>392900</v>
      </c>
      <c r="M218" s="39">
        <f>M219+M220+M221+M222</f>
        <v>233722.40999999997</v>
      </c>
      <c r="N218" s="37">
        <f t="shared" ref="N218:N249" si="23">M218/L218*100</f>
        <v>59.48648765589207</v>
      </c>
      <c r="O218" s="39">
        <f>O219+O220+O221+O222</f>
        <v>0</v>
      </c>
      <c r="P218" s="39">
        <f>P219+P220+P221+P222</f>
        <v>0</v>
      </c>
      <c r="Q218" s="38">
        <v>0</v>
      </c>
    </row>
    <row r="219" spans="1:17" s="8" customFormat="1" ht="15" customHeight="1" x14ac:dyDescent="0.2">
      <c r="A219" s="97" t="s">
        <v>0</v>
      </c>
      <c r="B219" s="98"/>
      <c r="C219" s="9" t="s">
        <v>0</v>
      </c>
      <c r="D219" s="9" t="s">
        <v>33</v>
      </c>
      <c r="E219" s="99" t="s">
        <v>34</v>
      </c>
      <c r="F219" s="100"/>
      <c r="G219" s="101"/>
      <c r="H219" s="102">
        <v>10400</v>
      </c>
      <c r="I219" s="103"/>
      <c r="J219" s="10">
        <f>M219+P219</f>
        <v>4643.68</v>
      </c>
      <c r="K219" s="7">
        <f t="shared" si="22"/>
        <v>44.650769230769235</v>
      </c>
      <c r="L219" s="40">
        <v>10400</v>
      </c>
      <c r="M219" s="40">
        <v>4643.68</v>
      </c>
      <c r="N219" s="37">
        <f t="shared" si="23"/>
        <v>44.650769230769235</v>
      </c>
      <c r="O219" s="40">
        <v>0</v>
      </c>
      <c r="P219" s="40">
        <v>0</v>
      </c>
      <c r="Q219" s="38">
        <v>0</v>
      </c>
    </row>
    <row r="220" spans="1:17" s="8" customFormat="1" ht="18.600000000000001" customHeight="1" x14ac:dyDescent="0.2">
      <c r="A220" s="97" t="s">
        <v>0</v>
      </c>
      <c r="B220" s="98"/>
      <c r="C220" s="9" t="s">
        <v>0</v>
      </c>
      <c r="D220" s="9" t="s">
        <v>35</v>
      </c>
      <c r="E220" s="99" t="s">
        <v>36</v>
      </c>
      <c r="F220" s="100"/>
      <c r="G220" s="101"/>
      <c r="H220" s="102">
        <v>1500</v>
      </c>
      <c r="I220" s="103"/>
      <c r="J220" s="10">
        <f>M220+P220</f>
        <v>0</v>
      </c>
      <c r="K220" s="7">
        <f t="shared" si="22"/>
        <v>0</v>
      </c>
      <c r="L220" s="40">
        <v>1500</v>
      </c>
      <c r="M220" s="42">
        <v>0</v>
      </c>
      <c r="N220" s="43">
        <f t="shared" si="23"/>
        <v>0</v>
      </c>
      <c r="O220" s="40">
        <v>0</v>
      </c>
      <c r="P220" s="40">
        <v>0</v>
      </c>
      <c r="Q220" s="38">
        <v>0</v>
      </c>
    </row>
    <row r="221" spans="1:17" s="8" customFormat="1" ht="15" customHeight="1" x14ac:dyDescent="0.2">
      <c r="A221" s="97" t="s">
        <v>0</v>
      </c>
      <c r="B221" s="98"/>
      <c r="C221" s="9" t="s">
        <v>0</v>
      </c>
      <c r="D221" s="9" t="s">
        <v>61</v>
      </c>
      <c r="E221" s="99" t="s">
        <v>62</v>
      </c>
      <c r="F221" s="100"/>
      <c r="G221" s="101"/>
      <c r="H221" s="102">
        <v>61000</v>
      </c>
      <c r="I221" s="103"/>
      <c r="J221" s="10">
        <f>M221+P221</f>
        <v>34178.43</v>
      </c>
      <c r="K221" s="7">
        <f t="shared" si="22"/>
        <v>56.030213114754105</v>
      </c>
      <c r="L221" s="40">
        <v>61000</v>
      </c>
      <c r="M221" s="40">
        <v>34178.43</v>
      </c>
      <c r="N221" s="37">
        <f t="shared" si="23"/>
        <v>56.030213114754105</v>
      </c>
      <c r="O221" s="40">
        <v>0</v>
      </c>
      <c r="P221" s="40">
        <v>0</v>
      </c>
      <c r="Q221" s="38">
        <v>0</v>
      </c>
    </row>
    <row r="222" spans="1:17" s="8" customFormat="1" ht="15" customHeight="1" x14ac:dyDescent="0.2">
      <c r="A222" s="97" t="s">
        <v>0</v>
      </c>
      <c r="B222" s="98"/>
      <c r="C222" s="9" t="s">
        <v>0</v>
      </c>
      <c r="D222" s="9" t="s">
        <v>51</v>
      </c>
      <c r="E222" s="99" t="s">
        <v>52</v>
      </c>
      <c r="F222" s="100"/>
      <c r="G222" s="101"/>
      <c r="H222" s="102">
        <v>320000</v>
      </c>
      <c r="I222" s="103"/>
      <c r="J222" s="10">
        <f>M222+P222</f>
        <v>194900.3</v>
      </c>
      <c r="K222" s="7">
        <f t="shared" si="22"/>
        <v>60.906343749999991</v>
      </c>
      <c r="L222" s="40">
        <v>320000</v>
      </c>
      <c r="M222" s="40">
        <v>194900.3</v>
      </c>
      <c r="N222" s="37">
        <f t="shared" si="23"/>
        <v>60.906343749999991</v>
      </c>
      <c r="O222" s="40">
        <v>0</v>
      </c>
      <c r="P222" s="40">
        <v>0</v>
      </c>
      <c r="Q222" s="38">
        <v>0</v>
      </c>
    </row>
    <row r="223" spans="1:17" s="8" customFormat="1" ht="15" customHeight="1" x14ac:dyDescent="0.2">
      <c r="A223" s="97" t="s">
        <v>0</v>
      </c>
      <c r="B223" s="98"/>
      <c r="C223" s="9" t="s">
        <v>154</v>
      </c>
      <c r="D223" s="9" t="s">
        <v>0</v>
      </c>
      <c r="E223" s="99" t="s">
        <v>155</v>
      </c>
      <c r="F223" s="100"/>
      <c r="G223" s="101"/>
      <c r="H223" s="102">
        <v>42101</v>
      </c>
      <c r="I223" s="103"/>
      <c r="J223" s="10">
        <f>J224</f>
        <v>10203.700000000001</v>
      </c>
      <c r="K223" s="7">
        <f t="shared" si="22"/>
        <v>24.236241419443722</v>
      </c>
      <c r="L223" s="39">
        <f>L224</f>
        <v>42101</v>
      </c>
      <c r="M223" s="39">
        <f>M224</f>
        <v>10203.700000000001</v>
      </c>
      <c r="N223" s="37">
        <f t="shared" si="23"/>
        <v>24.236241419443722</v>
      </c>
      <c r="O223" s="39">
        <f>O224</f>
        <v>0</v>
      </c>
      <c r="P223" s="39">
        <f>P224</f>
        <v>0</v>
      </c>
      <c r="Q223" s="38">
        <v>0</v>
      </c>
    </row>
    <row r="224" spans="1:17" s="8" customFormat="1" ht="18.600000000000001" customHeight="1" x14ac:dyDescent="0.2">
      <c r="A224" s="97" t="s">
        <v>0</v>
      </c>
      <c r="B224" s="98"/>
      <c r="C224" s="9" t="s">
        <v>0</v>
      </c>
      <c r="D224" s="9" t="s">
        <v>94</v>
      </c>
      <c r="E224" s="99" t="s">
        <v>95</v>
      </c>
      <c r="F224" s="100"/>
      <c r="G224" s="101"/>
      <c r="H224" s="102">
        <v>42101</v>
      </c>
      <c r="I224" s="103"/>
      <c r="J224" s="10">
        <f>M224</f>
        <v>10203.700000000001</v>
      </c>
      <c r="K224" s="7">
        <f t="shared" si="22"/>
        <v>24.236241419443722</v>
      </c>
      <c r="L224" s="40">
        <v>42101</v>
      </c>
      <c r="M224" s="40">
        <v>10203.700000000001</v>
      </c>
      <c r="N224" s="37">
        <f t="shared" si="23"/>
        <v>24.236241419443722</v>
      </c>
      <c r="O224" s="40">
        <v>0</v>
      </c>
      <c r="P224" s="40">
        <v>0</v>
      </c>
      <c r="Q224" s="38">
        <v>0</v>
      </c>
    </row>
    <row r="225" spans="1:17" s="8" customFormat="1" ht="38.450000000000003" customHeight="1" x14ac:dyDescent="0.2">
      <c r="A225" s="97" t="s">
        <v>0</v>
      </c>
      <c r="B225" s="98"/>
      <c r="C225" s="9" t="s">
        <v>156</v>
      </c>
      <c r="D225" s="9" t="s">
        <v>0</v>
      </c>
      <c r="E225" s="99" t="s">
        <v>157</v>
      </c>
      <c r="F225" s="100"/>
      <c r="G225" s="101"/>
      <c r="H225" s="102">
        <v>312570</v>
      </c>
      <c r="I225" s="103"/>
      <c r="J225" s="10">
        <f>SUM(J226:J237)</f>
        <v>116136.04</v>
      </c>
      <c r="K225" s="7">
        <f t="shared" si="22"/>
        <v>37.155210032952617</v>
      </c>
      <c r="L225" s="39">
        <f>SUM(L226:L237)</f>
        <v>312570</v>
      </c>
      <c r="M225" s="39">
        <f>SUM(M226:M237)</f>
        <v>116136.04</v>
      </c>
      <c r="N225" s="37">
        <f t="shared" si="23"/>
        <v>37.155210032952617</v>
      </c>
      <c r="O225" s="39">
        <f>SUM(O226:O237)</f>
        <v>0</v>
      </c>
      <c r="P225" s="39">
        <f>SUM(P226:P237)</f>
        <v>0</v>
      </c>
      <c r="Q225" s="38">
        <v>0</v>
      </c>
    </row>
    <row r="226" spans="1:17" s="8" customFormat="1" ht="18.600000000000001" customHeight="1" x14ac:dyDescent="0.2">
      <c r="A226" s="97" t="s">
        <v>0</v>
      </c>
      <c r="B226" s="98"/>
      <c r="C226" s="9" t="s">
        <v>0</v>
      </c>
      <c r="D226" s="9" t="s">
        <v>142</v>
      </c>
      <c r="E226" s="99" t="s">
        <v>143</v>
      </c>
      <c r="F226" s="100"/>
      <c r="G226" s="101"/>
      <c r="H226" s="102">
        <v>230000</v>
      </c>
      <c r="I226" s="103"/>
      <c r="J226" s="10">
        <f t="shared" ref="J226:J237" si="24">M226+P226</f>
        <v>78253.72</v>
      </c>
      <c r="K226" s="7">
        <f t="shared" si="22"/>
        <v>34.023356521739132</v>
      </c>
      <c r="L226" s="40">
        <v>230000</v>
      </c>
      <c r="M226" s="40">
        <v>78253.72</v>
      </c>
      <c r="N226" s="37">
        <f t="shared" si="23"/>
        <v>34.023356521739132</v>
      </c>
      <c r="O226" s="40">
        <v>0</v>
      </c>
      <c r="P226" s="40">
        <v>0</v>
      </c>
      <c r="Q226" s="38">
        <v>0</v>
      </c>
    </row>
    <row r="227" spans="1:17" s="8" customFormat="1" ht="15" customHeight="1" x14ac:dyDescent="0.2">
      <c r="A227" s="97" t="s">
        <v>0</v>
      </c>
      <c r="B227" s="98"/>
      <c r="C227" s="9" t="s">
        <v>0</v>
      </c>
      <c r="D227" s="9" t="s">
        <v>82</v>
      </c>
      <c r="E227" s="99" t="s">
        <v>83</v>
      </c>
      <c r="F227" s="100"/>
      <c r="G227" s="101"/>
      <c r="H227" s="102">
        <v>3000</v>
      </c>
      <c r="I227" s="103"/>
      <c r="J227" s="10">
        <f t="shared" si="24"/>
        <v>1526.7</v>
      </c>
      <c r="K227" s="7">
        <f t="shared" si="22"/>
        <v>50.89</v>
      </c>
      <c r="L227" s="40">
        <v>3000</v>
      </c>
      <c r="M227" s="40">
        <v>1526.7</v>
      </c>
      <c r="N227" s="37">
        <f t="shared" si="23"/>
        <v>50.89</v>
      </c>
      <c r="O227" s="40">
        <v>0</v>
      </c>
      <c r="P227" s="40">
        <v>0</v>
      </c>
      <c r="Q227" s="38">
        <v>0</v>
      </c>
    </row>
    <row r="228" spans="1:17" s="8" customFormat="1" ht="15" customHeight="1" x14ac:dyDescent="0.2">
      <c r="A228" s="97" t="s">
        <v>0</v>
      </c>
      <c r="B228" s="98"/>
      <c r="C228" s="9" t="s">
        <v>0</v>
      </c>
      <c r="D228" s="9" t="s">
        <v>31</v>
      </c>
      <c r="E228" s="99" t="s">
        <v>32</v>
      </c>
      <c r="F228" s="100"/>
      <c r="G228" s="101"/>
      <c r="H228" s="102">
        <v>56000</v>
      </c>
      <c r="I228" s="103"/>
      <c r="J228" s="10">
        <f t="shared" si="24"/>
        <v>24077.23</v>
      </c>
      <c r="K228" s="7">
        <f t="shared" si="22"/>
        <v>42.995053571428571</v>
      </c>
      <c r="L228" s="40">
        <v>56000</v>
      </c>
      <c r="M228" s="40">
        <v>24077.23</v>
      </c>
      <c r="N228" s="37">
        <f t="shared" si="23"/>
        <v>42.995053571428571</v>
      </c>
      <c r="O228" s="40">
        <v>0</v>
      </c>
      <c r="P228" s="40">
        <v>0</v>
      </c>
      <c r="Q228" s="38">
        <v>0</v>
      </c>
    </row>
    <row r="229" spans="1:17" s="8" customFormat="1" ht="15" customHeight="1" x14ac:dyDescent="0.2">
      <c r="A229" s="97" t="s">
        <v>0</v>
      </c>
      <c r="B229" s="98"/>
      <c r="C229" s="9" t="s">
        <v>0</v>
      </c>
      <c r="D229" s="9" t="s">
        <v>43</v>
      </c>
      <c r="E229" s="99" t="s">
        <v>44</v>
      </c>
      <c r="F229" s="100"/>
      <c r="G229" s="101"/>
      <c r="H229" s="102">
        <v>5200</v>
      </c>
      <c r="I229" s="103"/>
      <c r="J229" s="10">
        <f t="shared" si="24"/>
        <v>2578.94</v>
      </c>
      <c r="K229" s="7">
        <f t="shared" si="22"/>
        <v>49.594999999999999</v>
      </c>
      <c r="L229" s="40">
        <v>5200</v>
      </c>
      <c r="M229" s="40">
        <v>2578.94</v>
      </c>
      <c r="N229" s="37">
        <f t="shared" si="23"/>
        <v>49.594999999999999</v>
      </c>
      <c r="O229" s="40">
        <v>0</v>
      </c>
      <c r="P229" s="40">
        <v>0</v>
      </c>
      <c r="Q229" s="38">
        <v>0</v>
      </c>
    </row>
    <row r="230" spans="1:17" s="8" customFormat="1" ht="15" customHeight="1" x14ac:dyDescent="0.2">
      <c r="A230" s="97" t="s">
        <v>0</v>
      </c>
      <c r="B230" s="98"/>
      <c r="C230" s="9" t="s">
        <v>0</v>
      </c>
      <c r="D230" s="9" t="s">
        <v>33</v>
      </c>
      <c r="E230" s="99" t="s">
        <v>34</v>
      </c>
      <c r="F230" s="100"/>
      <c r="G230" s="101"/>
      <c r="H230" s="102">
        <v>10800</v>
      </c>
      <c r="I230" s="103"/>
      <c r="J230" s="10">
        <f t="shared" si="24"/>
        <v>6017.39</v>
      </c>
      <c r="K230" s="7">
        <f t="shared" si="22"/>
        <v>55.716574074074074</v>
      </c>
      <c r="L230" s="40">
        <v>10800</v>
      </c>
      <c r="M230" s="40">
        <v>6017.39</v>
      </c>
      <c r="N230" s="37">
        <f t="shared" si="23"/>
        <v>55.716574074074074</v>
      </c>
      <c r="O230" s="40">
        <v>0</v>
      </c>
      <c r="P230" s="40">
        <v>0</v>
      </c>
      <c r="Q230" s="38">
        <v>0</v>
      </c>
    </row>
    <row r="231" spans="1:17" s="8" customFormat="1" ht="18.600000000000001" customHeight="1" x14ac:dyDescent="0.2">
      <c r="A231" s="97" t="s">
        <v>0</v>
      </c>
      <c r="B231" s="98"/>
      <c r="C231" s="9" t="s">
        <v>0</v>
      </c>
      <c r="D231" s="9" t="s">
        <v>35</v>
      </c>
      <c r="E231" s="99" t="s">
        <v>36</v>
      </c>
      <c r="F231" s="100"/>
      <c r="G231" s="101"/>
      <c r="H231" s="102">
        <v>1700</v>
      </c>
      <c r="I231" s="103"/>
      <c r="J231" s="10">
        <f t="shared" si="24"/>
        <v>629.55999999999995</v>
      </c>
      <c r="K231" s="7">
        <f t="shared" si="22"/>
        <v>37.032941176470587</v>
      </c>
      <c r="L231" s="40">
        <v>1700</v>
      </c>
      <c r="M231" s="40">
        <v>629.55999999999995</v>
      </c>
      <c r="N231" s="37">
        <f t="shared" si="23"/>
        <v>37.032941176470587</v>
      </c>
      <c r="O231" s="40">
        <v>0</v>
      </c>
      <c r="P231" s="40">
        <v>0</v>
      </c>
      <c r="Q231" s="38">
        <v>0</v>
      </c>
    </row>
    <row r="232" spans="1:17" s="8" customFormat="1" ht="15" customHeight="1" x14ac:dyDescent="0.2">
      <c r="A232" s="97" t="s">
        <v>0</v>
      </c>
      <c r="B232" s="98"/>
      <c r="C232" s="9" t="s">
        <v>0</v>
      </c>
      <c r="D232" s="9" t="s">
        <v>45</v>
      </c>
      <c r="E232" s="99" t="s">
        <v>46</v>
      </c>
      <c r="F232" s="100"/>
      <c r="G232" s="101"/>
      <c r="H232" s="102">
        <v>100</v>
      </c>
      <c r="I232" s="103"/>
      <c r="J232" s="10">
        <f t="shared" si="24"/>
        <v>0</v>
      </c>
      <c r="K232" s="7">
        <f t="shared" si="22"/>
        <v>0</v>
      </c>
      <c r="L232" s="40">
        <v>100</v>
      </c>
      <c r="M232" s="42">
        <v>0</v>
      </c>
      <c r="N232" s="43">
        <f t="shared" si="23"/>
        <v>0</v>
      </c>
      <c r="O232" s="40">
        <v>0</v>
      </c>
      <c r="P232" s="40">
        <v>0</v>
      </c>
      <c r="Q232" s="38">
        <v>0</v>
      </c>
    </row>
    <row r="233" spans="1:17" s="8" customFormat="1" ht="15" customHeight="1" x14ac:dyDescent="0.2">
      <c r="A233" s="97" t="s">
        <v>0</v>
      </c>
      <c r="B233" s="98"/>
      <c r="C233" s="9" t="s">
        <v>0</v>
      </c>
      <c r="D233" s="9" t="s">
        <v>136</v>
      </c>
      <c r="E233" s="99" t="s">
        <v>137</v>
      </c>
      <c r="F233" s="100"/>
      <c r="G233" s="101"/>
      <c r="H233" s="102">
        <v>500</v>
      </c>
      <c r="I233" s="103"/>
      <c r="J233" s="10">
        <f t="shared" si="24"/>
        <v>0</v>
      </c>
      <c r="K233" s="7">
        <f t="shared" si="22"/>
        <v>0</v>
      </c>
      <c r="L233" s="40">
        <v>500</v>
      </c>
      <c r="M233" s="42">
        <v>0</v>
      </c>
      <c r="N233" s="43">
        <f t="shared" si="23"/>
        <v>0</v>
      </c>
      <c r="O233" s="40">
        <v>0</v>
      </c>
      <c r="P233" s="40">
        <v>0</v>
      </c>
      <c r="Q233" s="38">
        <v>0</v>
      </c>
    </row>
    <row r="234" spans="1:17" s="8" customFormat="1" ht="15" customHeight="1" x14ac:dyDescent="0.2">
      <c r="A234" s="97" t="s">
        <v>0</v>
      </c>
      <c r="B234" s="98"/>
      <c r="C234" s="9" t="s">
        <v>0</v>
      </c>
      <c r="D234" s="9" t="s">
        <v>47</v>
      </c>
      <c r="E234" s="99" t="s">
        <v>48</v>
      </c>
      <c r="F234" s="100"/>
      <c r="G234" s="101"/>
      <c r="H234" s="102">
        <v>100</v>
      </c>
      <c r="I234" s="103"/>
      <c r="J234" s="10">
        <f t="shared" si="24"/>
        <v>0</v>
      </c>
      <c r="K234" s="7">
        <f t="shared" si="22"/>
        <v>0</v>
      </c>
      <c r="L234" s="40">
        <v>100</v>
      </c>
      <c r="M234" s="42">
        <v>0</v>
      </c>
      <c r="N234" s="43">
        <f t="shared" si="23"/>
        <v>0</v>
      </c>
      <c r="O234" s="40">
        <v>0</v>
      </c>
      <c r="P234" s="40">
        <v>0</v>
      </c>
      <c r="Q234" s="38">
        <v>0</v>
      </c>
    </row>
    <row r="235" spans="1:17" s="8" customFormat="1" ht="15" customHeight="1" x14ac:dyDescent="0.2">
      <c r="A235" s="97" t="s">
        <v>0</v>
      </c>
      <c r="B235" s="98"/>
      <c r="C235" s="9" t="s">
        <v>0</v>
      </c>
      <c r="D235" s="9" t="s">
        <v>49</v>
      </c>
      <c r="E235" s="99" t="s">
        <v>50</v>
      </c>
      <c r="F235" s="100"/>
      <c r="G235" s="101"/>
      <c r="H235" s="102">
        <v>100</v>
      </c>
      <c r="I235" s="103"/>
      <c r="J235" s="10">
        <f t="shared" si="24"/>
        <v>0</v>
      </c>
      <c r="K235" s="7">
        <f t="shared" si="22"/>
        <v>0</v>
      </c>
      <c r="L235" s="40">
        <v>100</v>
      </c>
      <c r="M235" s="42">
        <v>0</v>
      </c>
      <c r="N235" s="43">
        <f t="shared" si="23"/>
        <v>0</v>
      </c>
      <c r="O235" s="40">
        <v>0</v>
      </c>
      <c r="P235" s="40">
        <v>0</v>
      </c>
      <c r="Q235" s="38">
        <v>0</v>
      </c>
    </row>
    <row r="236" spans="1:17" s="8" customFormat="1" ht="15" customHeight="1" x14ac:dyDescent="0.2">
      <c r="A236" s="97" t="s">
        <v>0</v>
      </c>
      <c r="B236" s="98"/>
      <c r="C236" s="9" t="s">
        <v>0</v>
      </c>
      <c r="D236" s="9" t="s">
        <v>51</v>
      </c>
      <c r="E236" s="99" t="s">
        <v>52</v>
      </c>
      <c r="F236" s="100"/>
      <c r="G236" s="101"/>
      <c r="H236" s="102">
        <v>1000</v>
      </c>
      <c r="I236" s="103"/>
      <c r="J236" s="10">
        <f t="shared" si="24"/>
        <v>0</v>
      </c>
      <c r="K236" s="7">
        <f t="shared" si="22"/>
        <v>0</v>
      </c>
      <c r="L236" s="40">
        <v>1000</v>
      </c>
      <c r="M236" s="42">
        <v>0</v>
      </c>
      <c r="N236" s="43">
        <f t="shared" si="23"/>
        <v>0</v>
      </c>
      <c r="O236" s="40">
        <v>0</v>
      </c>
      <c r="P236" s="40">
        <v>0</v>
      </c>
      <c r="Q236" s="38">
        <v>0</v>
      </c>
    </row>
    <row r="237" spans="1:17" s="8" customFormat="1" ht="15" customHeight="1" x14ac:dyDescent="0.2">
      <c r="A237" s="97" t="s">
        <v>0</v>
      </c>
      <c r="B237" s="98"/>
      <c r="C237" s="9" t="s">
        <v>0</v>
      </c>
      <c r="D237" s="9" t="s">
        <v>55</v>
      </c>
      <c r="E237" s="99" t="s">
        <v>56</v>
      </c>
      <c r="F237" s="100"/>
      <c r="G237" s="101"/>
      <c r="H237" s="102">
        <v>4070</v>
      </c>
      <c r="I237" s="103"/>
      <c r="J237" s="10">
        <f t="shared" si="24"/>
        <v>3052.5</v>
      </c>
      <c r="K237" s="7">
        <f t="shared" si="22"/>
        <v>75</v>
      </c>
      <c r="L237" s="40">
        <v>4070</v>
      </c>
      <c r="M237" s="40">
        <v>3052.5</v>
      </c>
      <c r="N237" s="37">
        <f t="shared" si="23"/>
        <v>75</v>
      </c>
      <c r="O237" s="40">
        <v>0</v>
      </c>
      <c r="P237" s="40">
        <v>0</v>
      </c>
      <c r="Q237" s="38">
        <v>0</v>
      </c>
    </row>
    <row r="238" spans="1:17" s="8" customFormat="1" ht="29.45" customHeight="1" x14ac:dyDescent="0.2">
      <c r="A238" s="97" t="s">
        <v>0</v>
      </c>
      <c r="B238" s="98"/>
      <c r="C238" s="9" t="s">
        <v>158</v>
      </c>
      <c r="D238" s="9" t="s">
        <v>0</v>
      </c>
      <c r="E238" s="99" t="s">
        <v>159</v>
      </c>
      <c r="F238" s="100"/>
      <c r="G238" s="101"/>
      <c r="H238" s="102">
        <v>817135</v>
      </c>
      <c r="I238" s="103"/>
      <c r="J238" s="10">
        <f>SUM(J239:J249)</f>
        <v>400542.2099999999</v>
      </c>
      <c r="K238" s="7">
        <f t="shared" si="22"/>
        <v>49.017874647396077</v>
      </c>
      <c r="L238" s="39">
        <f>SUM(L239:L249)</f>
        <v>817135</v>
      </c>
      <c r="M238" s="39">
        <f>SUM(M239:M249)</f>
        <v>400542.2099999999</v>
      </c>
      <c r="N238" s="37">
        <f t="shared" si="23"/>
        <v>49.017874647396077</v>
      </c>
      <c r="O238" s="39">
        <f>SUM(O239:O249)</f>
        <v>0</v>
      </c>
      <c r="P238" s="39">
        <f>SUM(P239:P249)</f>
        <v>0</v>
      </c>
      <c r="Q238" s="38">
        <v>0</v>
      </c>
    </row>
    <row r="239" spans="1:17" s="8" customFormat="1" ht="15" customHeight="1" x14ac:dyDescent="0.2">
      <c r="A239" s="97" t="s">
        <v>0</v>
      </c>
      <c r="B239" s="98"/>
      <c r="C239" s="9" t="s">
        <v>0</v>
      </c>
      <c r="D239" s="9" t="s">
        <v>82</v>
      </c>
      <c r="E239" s="99" t="s">
        <v>83</v>
      </c>
      <c r="F239" s="100"/>
      <c r="G239" s="101"/>
      <c r="H239" s="102">
        <v>35200</v>
      </c>
      <c r="I239" s="103"/>
      <c r="J239" s="10">
        <f t="shared" ref="J239:J249" si="25">M239+P239</f>
        <v>20304.41</v>
      </c>
      <c r="K239" s="7">
        <f t="shared" si="22"/>
        <v>57.682982954545459</v>
      </c>
      <c r="L239" s="40">
        <v>35200</v>
      </c>
      <c r="M239" s="40">
        <v>20304.41</v>
      </c>
      <c r="N239" s="37">
        <f t="shared" si="23"/>
        <v>57.682982954545459</v>
      </c>
      <c r="O239" s="40">
        <v>0</v>
      </c>
      <c r="P239" s="40">
        <v>0</v>
      </c>
      <c r="Q239" s="38">
        <v>0</v>
      </c>
    </row>
    <row r="240" spans="1:17" s="8" customFormat="1" ht="15" customHeight="1" x14ac:dyDescent="0.2">
      <c r="A240" s="97" t="s">
        <v>0</v>
      </c>
      <c r="B240" s="98"/>
      <c r="C240" s="9" t="s">
        <v>0</v>
      </c>
      <c r="D240" s="9" t="s">
        <v>31</v>
      </c>
      <c r="E240" s="99" t="s">
        <v>32</v>
      </c>
      <c r="F240" s="100"/>
      <c r="G240" s="101"/>
      <c r="H240" s="102">
        <v>575000</v>
      </c>
      <c r="I240" s="103"/>
      <c r="J240" s="10">
        <f t="shared" si="25"/>
        <v>256957.11</v>
      </c>
      <c r="K240" s="7">
        <f t="shared" si="22"/>
        <v>44.688193043478257</v>
      </c>
      <c r="L240" s="40">
        <v>575000</v>
      </c>
      <c r="M240" s="40">
        <v>256957.11</v>
      </c>
      <c r="N240" s="37">
        <f t="shared" si="23"/>
        <v>44.688193043478257</v>
      </c>
      <c r="O240" s="40">
        <v>0</v>
      </c>
      <c r="P240" s="40">
        <v>0</v>
      </c>
      <c r="Q240" s="38">
        <v>0</v>
      </c>
    </row>
    <row r="241" spans="1:17" s="8" customFormat="1" ht="15" customHeight="1" x14ac:dyDescent="0.2">
      <c r="A241" s="97" t="s">
        <v>0</v>
      </c>
      <c r="B241" s="98"/>
      <c r="C241" s="9" t="s">
        <v>0</v>
      </c>
      <c r="D241" s="9" t="s">
        <v>43</v>
      </c>
      <c r="E241" s="99" t="s">
        <v>44</v>
      </c>
      <c r="F241" s="100"/>
      <c r="G241" s="101"/>
      <c r="H241" s="102">
        <v>42950</v>
      </c>
      <c r="I241" s="103"/>
      <c r="J241" s="10">
        <f t="shared" si="25"/>
        <v>37360.03</v>
      </c>
      <c r="K241" s="7">
        <f t="shared" si="22"/>
        <v>86.984935972060526</v>
      </c>
      <c r="L241" s="40">
        <v>42950</v>
      </c>
      <c r="M241" s="40">
        <v>37360.03</v>
      </c>
      <c r="N241" s="37">
        <f t="shared" si="23"/>
        <v>86.984935972060526</v>
      </c>
      <c r="O241" s="40">
        <v>0</v>
      </c>
      <c r="P241" s="40">
        <v>0</v>
      </c>
      <c r="Q241" s="38">
        <v>0</v>
      </c>
    </row>
    <row r="242" spans="1:17" s="8" customFormat="1" ht="15" customHeight="1" x14ac:dyDescent="0.2">
      <c r="A242" s="97" t="s">
        <v>0</v>
      </c>
      <c r="B242" s="98"/>
      <c r="C242" s="9" t="s">
        <v>0</v>
      </c>
      <c r="D242" s="9" t="s">
        <v>33</v>
      </c>
      <c r="E242" s="99" t="s">
        <v>34</v>
      </c>
      <c r="F242" s="100"/>
      <c r="G242" s="101"/>
      <c r="H242" s="102">
        <v>111300</v>
      </c>
      <c r="I242" s="103"/>
      <c r="J242" s="10">
        <f t="shared" si="25"/>
        <v>56708.19</v>
      </c>
      <c r="K242" s="7">
        <f t="shared" si="22"/>
        <v>50.950754716981137</v>
      </c>
      <c r="L242" s="40">
        <v>111300</v>
      </c>
      <c r="M242" s="40">
        <v>56708.19</v>
      </c>
      <c r="N242" s="37">
        <f t="shared" si="23"/>
        <v>50.950754716981137</v>
      </c>
      <c r="O242" s="40">
        <v>0</v>
      </c>
      <c r="P242" s="40">
        <v>0</v>
      </c>
      <c r="Q242" s="38">
        <v>0</v>
      </c>
    </row>
    <row r="243" spans="1:17" s="8" customFormat="1" ht="18.600000000000001" customHeight="1" x14ac:dyDescent="0.2">
      <c r="A243" s="97" t="s">
        <v>0</v>
      </c>
      <c r="B243" s="98"/>
      <c r="C243" s="9" t="s">
        <v>0</v>
      </c>
      <c r="D243" s="9" t="s">
        <v>35</v>
      </c>
      <c r="E243" s="99" t="s">
        <v>36</v>
      </c>
      <c r="F243" s="100"/>
      <c r="G243" s="101"/>
      <c r="H243" s="102">
        <v>16600</v>
      </c>
      <c r="I243" s="103"/>
      <c r="J243" s="10">
        <f t="shared" si="25"/>
        <v>5417.72</v>
      </c>
      <c r="K243" s="7">
        <f t="shared" si="22"/>
        <v>32.636867469879519</v>
      </c>
      <c r="L243" s="40">
        <v>16600</v>
      </c>
      <c r="M243" s="40">
        <v>5417.72</v>
      </c>
      <c r="N243" s="37">
        <f t="shared" si="23"/>
        <v>32.636867469879519</v>
      </c>
      <c r="O243" s="40">
        <v>0</v>
      </c>
      <c r="P243" s="40">
        <v>0</v>
      </c>
      <c r="Q243" s="38">
        <v>0</v>
      </c>
    </row>
    <row r="244" spans="1:17" s="8" customFormat="1" ht="15" customHeight="1" x14ac:dyDescent="0.2">
      <c r="A244" s="97" t="s">
        <v>0</v>
      </c>
      <c r="B244" s="98"/>
      <c r="C244" s="9" t="s">
        <v>0</v>
      </c>
      <c r="D244" s="9" t="s">
        <v>45</v>
      </c>
      <c r="E244" s="99" t="s">
        <v>46</v>
      </c>
      <c r="F244" s="100"/>
      <c r="G244" s="101"/>
      <c r="H244" s="102">
        <v>300</v>
      </c>
      <c r="I244" s="103"/>
      <c r="J244" s="10">
        <f t="shared" si="25"/>
        <v>0</v>
      </c>
      <c r="K244" s="7">
        <f t="shared" si="22"/>
        <v>0</v>
      </c>
      <c r="L244" s="40">
        <v>300</v>
      </c>
      <c r="M244" s="42">
        <v>0</v>
      </c>
      <c r="N244" s="43">
        <f t="shared" si="23"/>
        <v>0</v>
      </c>
      <c r="O244" s="40">
        <v>0</v>
      </c>
      <c r="P244" s="40">
        <v>0</v>
      </c>
      <c r="Q244" s="38">
        <v>0</v>
      </c>
    </row>
    <row r="245" spans="1:17" s="8" customFormat="1" ht="15" customHeight="1" x14ac:dyDescent="0.2">
      <c r="A245" s="97" t="s">
        <v>0</v>
      </c>
      <c r="B245" s="98"/>
      <c r="C245" s="9" t="s">
        <v>0</v>
      </c>
      <c r="D245" s="9" t="s">
        <v>136</v>
      </c>
      <c r="E245" s="99" t="s">
        <v>137</v>
      </c>
      <c r="F245" s="100"/>
      <c r="G245" s="101"/>
      <c r="H245" s="102">
        <v>1500</v>
      </c>
      <c r="I245" s="103"/>
      <c r="J245" s="10">
        <f t="shared" si="25"/>
        <v>281</v>
      </c>
      <c r="K245" s="7">
        <f t="shared" si="22"/>
        <v>18.733333333333331</v>
      </c>
      <c r="L245" s="40">
        <v>1500</v>
      </c>
      <c r="M245" s="40">
        <v>281</v>
      </c>
      <c r="N245" s="37">
        <f t="shared" si="23"/>
        <v>18.733333333333331</v>
      </c>
      <c r="O245" s="40">
        <v>0</v>
      </c>
      <c r="P245" s="40">
        <v>0</v>
      </c>
      <c r="Q245" s="38">
        <v>0</v>
      </c>
    </row>
    <row r="246" spans="1:17" s="8" customFormat="1" ht="15" customHeight="1" x14ac:dyDescent="0.2">
      <c r="A246" s="97" t="s">
        <v>0</v>
      </c>
      <c r="B246" s="98"/>
      <c r="C246" s="9" t="s">
        <v>0</v>
      </c>
      <c r="D246" s="9" t="s">
        <v>47</v>
      </c>
      <c r="E246" s="99" t="s">
        <v>48</v>
      </c>
      <c r="F246" s="100"/>
      <c r="G246" s="101"/>
      <c r="H246" s="102">
        <v>300</v>
      </c>
      <c r="I246" s="103"/>
      <c r="J246" s="10">
        <f t="shared" si="25"/>
        <v>0</v>
      </c>
      <c r="K246" s="7">
        <f t="shared" si="22"/>
        <v>0</v>
      </c>
      <c r="L246" s="40">
        <v>300</v>
      </c>
      <c r="M246" s="42">
        <v>0</v>
      </c>
      <c r="N246" s="43">
        <f t="shared" si="23"/>
        <v>0</v>
      </c>
      <c r="O246" s="40">
        <v>0</v>
      </c>
      <c r="P246" s="40">
        <v>0</v>
      </c>
      <c r="Q246" s="38">
        <v>0</v>
      </c>
    </row>
    <row r="247" spans="1:17" s="8" customFormat="1" ht="15" customHeight="1" x14ac:dyDescent="0.2">
      <c r="A247" s="97" t="s">
        <v>0</v>
      </c>
      <c r="B247" s="98"/>
      <c r="C247" s="9" t="s">
        <v>0</v>
      </c>
      <c r="D247" s="9" t="s">
        <v>49</v>
      </c>
      <c r="E247" s="99" t="s">
        <v>50</v>
      </c>
      <c r="F247" s="100"/>
      <c r="G247" s="101"/>
      <c r="H247" s="102">
        <v>300</v>
      </c>
      <c r="I247" s="103"/>
      <c r="J247" s="10">
        <f t="shared" si="25"/>
        <v>0</v>
      </c>
      <c r="K247" s="7">
        <f t="shared" si="22"/>
        <v>0</v>
      </c>
      <c r="L247" s="40">
        <v>300</v>
      </c>
      <c r="M247" s="42">
        <v>0</v>
      </c>
      <c r="N247" s="43">
        <f t="shared" si="23"/>
        <v>0</v>
      </c>
      <c r="O247" s="40">
        <v>0</v>
      </c>
      <c r="P247" s="40">
        <v>0</v>
      </c>
      <c r="Q247" s="38">
        <v>0</v>
      </c>
    </row>
    <row r="248" spans="1:17" s="8" customFormat="1" ht="15" customHeight="1" x14ac:dyDescent="0.2">
      <c r="A248" s="97" t="s">
        <v>0</v>
      </c>
      <c r="B248" s="98"/>
      <c r="C248" s="9" t="s">
        <v>0</v>
      </c>
      <c r="D248" s="9" t="s">
        <v>51</v>
      </c>
      <c r="E248" s="99" t="s">
        <v>52</v>
      </c>
      <c r="F248" s="100"/>
      <c r="G248" s="101"/>
      <c r="H248" s="102">
        <v>3000</v>
      </c>
      <c r="I248" s="103"/>
      <c r="J248" s="10">
        <f t="shared" si="25"/>
        <v>500</v>
      </c>
      <c r="K248" s="7">
        <f t="shared" si="22"/>
        <v>16.666666666666664</v>
      </c>
      <c r="L248" s="40">
        <v>3000</v>
      </c>
      <c r="M248" s="40">
        <v>500</v>
      </c>
      <c r="N248" s="37">
        <f t="shared" si="23"/>
        <v>16.666666666666664</v>
      </c>
      <c r="O248" s="40">
        <v>0</v>
      </c>
      <c r="P248" s="40">
        <v>0</v>
      </c>
      <c r="Q248" s="38">
        <v>0</v>
      </c>
    </row>
    <row r="249" spans="1:17" s="8" customFormat="1" ht="15" customHeight="1" x14ac:dyDescent="0.2">
      <c r="A249" s="97" t="s">
        <v>0</v>
      </c>
      <c r="B249" s="98"/>
      <c r="C249" s="9" t="s">
        <v>0</v>
      </c>
      <c r="D249" s="9" t="s">
        <v>55</v>
      </c>
      <c r="E249" s="99" t="s">
        <v>56</v>
      </c>
      <c r="F249" s="100"/>
      <c r="G249" s="101"/>
      <c r="H249" s="102">
        <v>30685</v>
      </c>
      <c r="I249" s="103"/>
      <c r="J249" s="10">
        <f t="shared" si="25"/>
        <v>23013.75</v>
      </c>
      <c r="K249" s="7">
        <f t="shared" si="22"/>
        <v>75</v>
      </c>
      <c r="L249" s="40">
        <v>30685</v>
      </c>
      <c r="M249" s="40">
        <v>23013.75</v>
      </c>
      <c r="N249" s="37">
        <f t="shared" si="23"/>
        <v>75</v>
      </c>
      <c r="O249" s="40">
        <v>0</v>
      </c>
      <c r="P249" s="40">
        <v>0</v>
      </c>
      <c r="Q249" s="38">
        <v>0</v>
      </c>
    </row>
    <row r="250" spans="1:17" s="8" customFormat="1" ht="64.5" customHeight="1" x14ac:dyDescent="0.2">
      <c r="A250" s="97" t="s">
        <v>0</v>
      </c>
      <c r="B250" s="98"/>
      <c r="C250" s="9" t="s">
        <v>160</v>
      </c>
      <c r="D250" s="9" t="s">
        <v>0</v>
      </c>
      <c r="E250" s="99" t="s">
        <v>161</v>
      </c>
      <c r="F250" s="100"/>
      <c r="G250" s="101"/>
      <c r="H250" s="102">
        <v>173886</v>
      </c>
      <c r="I250" s="103"/>
      <c r="J250" s="10">
        <f>SUM(J251:J261)</f>
        <v>49656.49</v>
      </c>
      <c r="K250" s="7">
        <f t="shared" si="22"/>
        <v>28.556922351425644</v>
      </c>
      <c r="L250" s="39">
        <f>SUM(L251:L261)</f>
        <v>173886</v>
      </c>
      <c r="M250" s="39">
        <f>SUM(M251:M261)</f>
        <v>49656.49</v>
      </c>
      <c r="N250" s="37">
        <f t="shared" ref="N250:N281" si="26">M250/L250*100</f>
        <v>28.556922351425644</v>
      </c>
      <c r="O250" s="39">
        <f>SUM(O251:O261)</f>
        <v>0</v>
      </c>
      <c r="P250" s="39">
        <f>SUM(P251:P261)</f>
        <v>0</v>
      </c>
      <c r="Q250" s="38">
        <v>0</v>
      </c>
    </row>
    <row r="251" spans="1:17" s="8" customFormat="1" ht="15" customHeight="1" x14ac:dyDescent="0.2">
      <c r="A251" s="97" t="s">
        <v>0</v>
      </c>
      <c r="B251" s="98"/>
      <c r="C251" s="9" t="s">
        <v>0</v>
      </c>
      <c r="D251" s="9" t="s">
        <v>82</v>
      </c>
      <c r="E251" s="99" t="s">
        <v>83</v>
      </c>
      <c r="F251" s="100"/>
      <c r="G251" s="101"/>
      <c r="H251" s="102">
        <v>4200</v>
      </c>
      <c r="I251" s="103"/>
      <c r="J251" s="10">
        <f t="shared" ref="J251:J261" si="27">M251+P251</f>
        <v>2056.8200000000002</v>
      </c>
      <c r="K251" s="7">
        <f t="shared" si="22"/>
        <v>48.971904761904767</v>
      </c>
      <c r="L251" s="40">
        <v>4200</v>
      </c>
      <c r="M251" s="40">
        <v>2056.8200000000002</v>
      </c>
      <c r="N251" s="37">
        <f t="shared" si="26"/>
        <v>48.971904761904767</v>
      </c>
      <c r="O251" s="40">
        <v>0</v>
      </c>
      <c r="P251" s="40">
        <v>0</v>
      </c>
      <c r="Q251" s="38">
        <v>0</v>
      </c>
    </row>
    <row r="252" spans="1:17" s="8" customFormat="1" ht="15" customHeight="1" x14ac:dyDescent="0.2">
      <c r="A252" s="97" t="s">
        <v>0</v>
      </c>
      <c r="B252" s="98"/>
      <c r="C252" s="9" t="s">
        <v>0</v>
      </c>
      <c r="D252" s="9" t="s">
        <v>31</v>
      </c>
      <c r="E252" s="99" t="s">
        <v>32</v>
      </c>
      <c r="F252" s="100"/>
      <c r="G252" s="101"/>
      <c r="H252" s="102">
        <v>125000</v>
      </c>
      <c r="I252" s="103"/>
      <c r="J252" s="10">
        <f t="shared" si="27"/>
        <v>27473.96</v>
      </c>
      <c r="K252" s="7">
        <f t="shared" si="22"/>
        <v>21.979167999999998</v>
      </c>
      <c r="L252" s="40">
        <v>125000</v>
      </c>
      <c r="M252" s="40">
        <v>27473.96</v>
      </c>
      <c r="N252" s="37">
        <f t="shared" si="26"/>
        <v>21.979167999999998</v>
      </c>
      <c r="O252" s="40">
        <v>0</v>
      </c>
      <c r="P252" s="40">
        <v>0</v>
      </c>
      <c r="Q252" s="38">
        <v>0</v>
      </c>
    </row>
    <row r="253" spans="1:17" s="8" customFormat="1" ht="15" customHeight="1" x14ac:dyDescent="0.2">
      <c r="A253" s="97" t="s">
        <v>0</v>
      </c>
      <c r="B253" s="98"/>
      <c r="C253" s="9" t="s">
        <v>0</v>
      </c>
      <c r="D253" s="9" t="s">
        <v>43</v>
      </c>
      <c r="E253" s="99" t="s">
        <v>44</v>
      </c>
      <c r="F253" s="100"/>
      <c r="G253" s="101"/>
      <c r="H253" s="102">
        <v>10600</v>
      </c>
      <c r="I253" s="103"/>
      <c r="J253" s="10">
        <f t="shared" si="27"/>
        <v>9022.91</v>
      </c>
      <c r="K253" s="7">
        <f t="shared" si="22"/>
        <v>85.121792452830192</v>
      </c>
      <c r="L253" s="40">
        <v>10600</v>
      </c>
      <c r="M253" s="40">
        <v>9022.91</v>
      </c>
      <c r="N253" s="37">
        <f t="shared" si="26"/>
        <v>85.121792452830192</v>
      </c>
      <c r="O253" s="40">
        <v>0</v>
      </c>
      <c r="P253" s="40">
        <v>0</v>
      </c>
      <c r="Q253" s="38">
        <v>0</v>
      </c>
    </row>
    <row r="254" spans="1:17" s="8" customFormat="1" ht="15" customHeight="1" x14ac:dyDescent="0.2">
      <c r="A254" s="97" t="s">
        <v>0</v>
      </c>
      <c r="B254" s="98"/>
      <c r="C254" s="9" t="s">
        <v>0</v>
      </c>
      <c r="D254" s="9" t="s">
        <v>33</v>
      </c>
      <c r="E254" s="99" t="s">
        <v>34</v>
      </c>
      <c r="F254" s="100"/>
      <c r="G254" s="101"/>
      <c r="H254" s="102">
        <v>23700</v>
      </c>
      <c r="I254" s="103"/>
      <c r="J254" s="10">
        <f t="shared" si="27"/>
        <v>6828.95</v>
      </c>
      <c r="K254" s="7">
        <f t="shared" si="22"/>
        <v>28.814135021097048</v>
      </c>
      <c r="L254" s="40">
        <v>23700</v>
      </c>
      <c r="M254" s="40">
        <v>6828.95</v>
      </c>
      <c r="N254" s="37">
        <f t="shared" si="26"/>
        <v>28.814135021097048</v>
      </c>
      <c r="O254" s="40">
        <v>0</v>
      </c>
      <c r="P254" s="40">
        <v>0</v>
      </c>
      <c r="Q254" s="38">
        <v>0</v>
      </c>
    </row>
    <row r="255" spans="1:17" s="8" customFormat="1" ht="18.600000000000001" customHeight="1" x14ac:dyDescent="0.2">
      <c r="A255" s="97" t="s">
        <v>0</v>
      </c>
      <c r="B255" s="98"/>
      <c r="C255" s="9" t="s">
        <v>0</v>
      </c>
      <c r="D255" s="9" t="s">
        <v>35</v>
      </c>
      <c r="E255" s="99" t="s">
        <v>36</v>
      </c>
      <c r="F255" s="100"/>
      <c r="G255" s="101"/>
      <c r="H255" s="102">
        <v>3500</v>
      </c>
      <c r="I255" s="103"/>
      <c r="J255" s="10">
        <f t="shared" si="27"/>
        <v>191.35</v>
      </c>
      <c r="K255" s="7">
        <f t="shared" si="22"/>
        <v>5.4671428571428571</v>
      </c>
      <c r="L255" s="40">
        <v>3500</v>
      </c>
      <c r="M255" s="40">
        <v>191.35</v>
      </c>
      <c r="N255" s="37">
        <f t="shared" si="26"/>
        <v>5.4671428571428571</v>
      </c>
      <c r="O255" s="40">
        <v>0</v>
      </c>
      <c r="P255" s="40">
        <v>0</v>
      </c>
      <c r="Q255" s="38">
        <v>0</v>
      </c>
    </row>
    <row r="256" spans="1:17" s="8" customFormat="1" ht="15" customHeight="1" x14ac:dyDescent="0.2">
      <c r="A256" s="97" t="s">
        <v>0</v>
      </c>
      <c r="B256" s="98"/>
      <c r="C256" s="9" t="s">
        <v>0</v>
      </c>
      <c r="D256" s="9" t="s">
        <v>45</v>
      </c>
      <c r="E256" s="99" t="s">
        <v>46</v>
      </c>
      <c r="F256" s="100"/>
      <c r="G256" s="101"/>
      <c r="H256" s="102">
        <v>100</v>
      </c>
      <c r="I256" s="103"/>
      <c r="J256" s="10">
        <f t="shared" si="27"/>
        <v>0</v>
      </c>
      <c r="K256" s="7">
        <f t="shared" si="22"/>
        <v>0</v>
      </c>
      <c r="L256" s="40">
        <v>100</v>
      </c>
      <c r="M256" s="42">
        <v>0</v>
      </c>
      <c r="N256" s="43">
        <f t="shared" si="26"/>
        <v>0</v>
      </c>
      <c r="O256" s="40">
        <v>0</v>
      </c>
      <c r="P256" s="40">
        <v>0</v>
      </c>
      <c r="Q256" s="38">
        <v>0</v>
      </c>
    </row>
    <row r="257" spans="1:17" s="8" customFormat="1" ht="15" customHeight="1" x14ac:dyDescent="0.2">
      <c r="A257" s="97" t="s">
        <v>0</v>
      </c>
      <c r="B257" s="98"/>
      <c r="C257" s="9" t="s">
        <v>0</v>
      </c>
      <c r="D257" s="9" t="s">
        <v>136</v>
      </c>
      <c r="E257" s="99" t="s">
        <v>137</v>
      </c>
      <c r="F257" s="100"/>
      <c r="G257" s="101"/>
      <c r="H257" s="102">
        <v>500</v>
      </c>
      <c r="I257" s="103"/>
      <c r="J257" s="10">
        <f t="shared" si="27"/>
        <v>268</v>
      </c>
      <c r="K257" s="7">
        <f t="shared" si="22"/>
        <v>53.6</v>
      </c>
      <c r="L257" s="40">
        <v>500</v>
      </c>
      <c r="M257" s="40">
        <v>268</v>
      </c>
      <c r="N257" s="37">
        <f t="shared" si="26"/>
        <v>53.6</v>
      </c>
      <c r="O257" s="40">
        <v>0</v>
      </c>
      <c r="P257" s="40">
        <v>0</v>
      </c>
      <c r="Q257" s="38">
        <v>0</v>
      </c>
    </row>
    <row r="258" spans="1:17" s="8" customFormat="1" ht="15" customHeight="1" x14ac:dyDescent="0.2">
      <c r="A258" s="97" t="s">
        <v>0</v>
      </c>
      <c r="B258" s="98"/>
      <c r="C258" s="9" t="s">
        <v>0</v>
      </c>
      <c r="D258" s="9" t="s">
        <v>47</v>
      </c>
      <c r="E258" s="99" t="s">
        <v>48</v>
      </c>
      <c r="F258" s="100"/>
      <c r="G258" s="101"/>
      <c r="H258" s="102">
        <v>100</v>
      </c>
      <c r="I258" s="103"/>
      <c r="J258" s="10">
        <f t="shared" si="27"/>
        <v>0</v>
      </c>
      <c r="K258" s="7">
        <f t="shared" si="22"/>
        <v>0</v>
      </c>
      <c r="L258" s="40">
        <v>100</v>
      </c>
      <c r="M258" s="42">
        <v>0</v>
      </c>
      <c r="N258" s="43">
        <f t="shared" si="26"/>
        <v>0</v>
      </c>
      <c r="O258" s="40">
        <v>0</v>
      </c>
      <c r="P258" s="40">
        <v>0</v>
      </c>
      <c r="Q258" s="38">
        <v>0</v>
      </c>
    </row>
    <row r="259" spans="1:17" s="8" customFormat="1" ht="15" customHeight="1" x14ac:dyDescent="0.2">
      <c r="A259" s="97" t="s">
        <v>0</v>
      </c>
      <c r="B259" s="98"/>
      <c r="C259" s="9" t="s">
        <v>0</v>
      </c>
      <c r="D259" s="9" t="s">
        <v>49</v>
      </c>
      <c r="E259" s="99" t="s">
        <v>50</v>
      </c>
      <c r="F259" s="100"/>
      <c r="G259" s="101"/>
      <c r="H259" s="102">
        <v>100</v>
      </c>
      <c r="I259" s="103"/>
      <c r="J259" s="10">
        <f t="shared" si="27"/>
        <v>0</v>
      </c>
      <c r="K259" s="7">
        <f t="shared" si="22"/>
        <v>0</v>
      </c>
      <c r="L259" s="40">
        <v>100</v>
      </c>
      <c r="M259" s="42">
        <v>0</v>
      </c>
      <c r="N259" s="43">
        <f t="shared" si="26"/>
        <v>0</v>
      </c>
      <c r="O259" s="40">
        <v>0</v>
      </c>
      <c r="P259" s="40">
        <v>0</v>
      </c>
      <c r="Q259" s="38">
        <v>0</v>
      </c>
    </row>
    <row r="260" spans="1:17" s="8" customFormat="1" ht="15" customHeight="1" x14ac:dyDescent="0.2">
      <c r="A260" s="97" t="s">
        <v>0</v>
      </c>
      <c r="B260" s="98"/>
      <c r="C260" s="9" t="s">
        <v>0</v>
      </c>
      <c r="D260" s="9" t="s">
        <v>51</v>
      </c>
      <c r="E260" s="99" t="s">
        <v>52</v>
      </c>
      <c r="F260" s="100"/>
      <c r="G260" s="101"/>
      <c r="H260" s="102">
        <v>1000</v>
      </c>
      <c r="I260" s="103"/>
      <c r="J260" s="10">
        <f t="shared" si="27"/>
        <v>0</v>
      </c>
      <c r="K260" s="7">
        <f t="shared" si="22"/>
        <v>0</v>
      </c>
      <c r="L260" s="40">
        <v>1000</v>
      </c>
      <c r="M260" s="42">
        <v>0</v>
      </c>
      <c r="N260" s="43">
        <f t="shared" si="26"/>
        <v>0</v>
      </c>
      <c r="O260" s="40">
        <v>0</v>
      </c>
      <c r="P260" s="40">
        <v>0</v>
      </c>
      <c r="Q260" s="38">
        <v>0</v>
      </c>
    </row>
    <row r="261" spans="1:17" s="8" customFormat="1" ht="15" customHeight="1" x14ac:dyDescent="0.2">
      <c r="A261" s="97" t="s">
        <v>0</v>
      </c>
      <c r="B261" s="98"/>
      <c r="C261" s="9" t="s">
        <v>0</v>
      </c>
      <c r="D261" s="9" t="s">
        <v>55</v>
      </c>
      <c r="E261" s="99" t="s">
        <v>56</v>
      </c>
      <c r="F261" s="100"/>
      <c r="G261" s="101"/>
      <c r="H261" s="102">
        <v>5086</v>
      </c>
      <c r="I261" s="103"/>
      <c r="J261" s="10">
        <f t="shared" si="27"/>
        <v>3814.5</v>
      </c>
      <c r="K261" s="7">
        <f t="shared" si="22"/>
        <v>75</v>
      </c>
      <c r="L261" s="40">
        <v>5086</v>
      </c>
      <c r="M261" s="40">
        <v>3814.5</v>
      </c>
      <c r="N261" s="37">
        <f t="shared" si="26"/>
        <v>75</v>
      </c>
      <c r="O261" s="40">
        <v>0</v>
      </c>
      <c r="P261" s="40">
        <v>0</v>
      </c>
      <c r="Q261" s="38">
        <v>0</v>
      </c>
    </row>
    <row r="262" spans="1:17" s="8" customFormat="1" ht="29.45" customHeight="1" x14ac:dyDescent="0.2">
      <c r="A262" s="97" t="s">
        <v>0</v>
      </c>
      <c r="B262" s="98"/>
      <c r="C262" s="9" t="s">
        <v>162</v>
      </c>
      <c r="D262" s="9" t="s">
        <v>0</v>
      </c>
      <c r="E262" s="99" t="s">
        <v>163</v>
      </c>
      <c r="F262" s="100"/>
      <c r="G262" s="101"/>
      <c r="H262" s="102">
        <v>35273</v>
      </c>
      <c r="I262" s="103"/>
      <c r="J262" s="10">
        <f>J263</f>
        <v>0</v>
      </c>
      <c r="K262" s="7">
        <f t="shared" si="22"/>
        <v>0</v>
      </c>
      <c r="L262" s="39">
        <f>L263</f>
        <v>35273</v>
      </c>
      <c r="M262" s="14">
        <f>M263</f>
        <v>0</v>
      </c>
      <c r="N262" s="43">
        <f t="shared" si="26"/>
        <v>0</v>
      </c>
      <c r="O262" s="39">
        <f>O263</f>
        <v>0</v>
      </c>
      <c r="P262" s="39">
        <f>P263</f>
        <v>0</v>
      </c>
      <c r="Q262" s="38">
        <v>0</v>
      </c>
    </row>
    <row r="263" spans="1:17" s="8" customFormat="1" ht="15" customHeight="1" x14ac:dyDescent="0.2">
      <c r="A263" s="97" t="s">
        <v>0</v>
      </c>
      <c r="B263" s="98"/>
      <c r="C263" s="9" t="s">
        <v>0</v>
      </c>
      <c r="D263" s="9" t="s">
        <v>136</v>
      </c>
      <c r="E263" s="99" t="s">
        <v>137</v>
      </c>
      <c r="F263" s="100"/>
      <c r="G263" s="101"/>
      <c r="H263" s="102">
        <v>35273</v>
      </c>
      <c r="I263" s="103"/>
      <c r="J263" s="10">
        <f>M263</f>
        <v>0</v>
      </c>
      <c r="K263" s="7">
        <f t="shared" si="22"/>
        <v>0</v>
      </c>
      <c r="L263" s="40">
        <v>35273</v>
      </c>
      <c r="M263" s="42">
        <v>0</v>
      </c>
      <c r="N263" s="43">
        <f t="shared" si="26"/>
        <v>0</v>
      </c>
      <c r="O263" s="40">
        <v>0</v>
      </c>
      <c r="P263" s="40">
        <v>0</v>
      </c>
      <c r="Q263" s="38">
        <v>0</v>
      </c>
    </row>
    <row r="264" spans="1:17" s="8" customFormat="1" ht="15" customHeight="1" x14ac:dyDescent="0.2">
      <c r="A264" s="97" t="s">
        <v>0</v>
      </c>
      <c r="B264" s="98"/>
      <c r="C264" s="9" t="s">
        <v>164</v>
      </c>
      <c r="D264" s="9" t="s">
        <v>0</v>
      </c>
      <c r="E264" s="99" t="s">
        <v>30</v>
      </c>
      <c r="F264" s="100"/>
      <c r="G264" s="101"/>
      <c r="H264" s="102">
        <v>587193.44999999995</v>
      </c>
      <c r="I264" s="103"/>
      <c r="J264" s="10">
        <f>SUM(J265:J278)</f>
        <v>242317.21999999997</v>
      </c>
      <c r="K264" s="7">
        <f t="shared" si="22"/>
        <v>41.267016857902625</v>
      </c>
      <c r="L264" s="39">
        <f>SUM(L265:L278)</f>
        <v>587193.44999999995</v>
      </c>
      <c r="M264" s="39">
        <f>SUM(M265:M278)</f>
        <v>242317.21999999997</v>
      </c>
      <c r="N264" s="37">
        <f t="shared" si="26"/>
        <v>41.267016857902625</v>
      </c>
      <c r="O264" s="39">
        <f>SUM(O265:O278)</f>
        <v>0</v>
      </c>
      <c r="P264" s="39">
        <f>SUM(P265:P278)</f>
        <v>0</v>
      </c>
      <c r="Q264" s="38">
        <v>0</v>
      </c>
    </row>
    <row r="265" spans="1:17" s="8" customFormat="1" ht="15" customHeight="1" x14ac:dyDescent="0.2">
      <c r="A265" s="97" t="s">
        <v>0</v>
      </c>
      <c r="B265" s="98"/>
      <c r="C265" s="9" t="s">
        <v>0</v>
      </c>
      <c r="D265" s="9" t="s">
        <v>82</v>
      </c>
      <c r="E265" s="99" t="s">
        <v>83</v>
      </c>
      <c r="F265" s="100"/>
      <c r="G265" s="101"/>
      <c r="H265" s="102">
        <v>13000</v>
      </c>
      <c r="I265" s="103"/>
      <c r="J265" s="10">
        <f t="shared" ref="J265:J278" si="28">M265+P265</f>
        <v>0</v>
      </c>
      <c r="K265" s="7">
        <f t="shared" si="22"/>
        <v>0</v>
      </c>
      <c r="L265" s="40">
        <v>13000</v>
      </c>
      <c r="M265" s="42">
        <v>0</v>
      </c>
      <c r="N265" s="43">
        <f t="shared" si="26"/>
        <v>0</v>
      </c>
      <c r="O265" s="40">
        <v>0</v>
      </c>
      <c r="P265" s="40">
        <v>0</v>
      </c>
      <c r="Q265" s="38">
        <v>0</v>
      </c>
    </row>
    <row r="266" spans="1:17" s="8" customFormat="1" ht="15" customHeight="1" x14ac:dyDescent="0.2">
      <c r="A266" s="97" t="s">
        <v>0</v>
      </c>
      <c r="B266" s="98"/>
      <c r="C266" s="9" t="s">
        <v>0</v>
      </c>
      <c r="D266" s="9" t="s">
        <v>165</v>
      </c>
      <c r="E266" s="99" t="s">
        <v>32</v>
      </c>
      <c r="F266" s="100"/>
      <c r="G266" s="101"/>
      <c r="H266" s="102">
        <v>51506.68</v>
      </c>
      <c r="I266" s="103"/>
      <c r="J266" s="10">
        <f t="shared" si="28"/>
        <v>23778.400000000001</v>
      </c>
      <c r="K266" s="7">
        <f t="shared" si="22"/>
        <v>46.165662395634897</v>
      </c>
      <c r="L266" s="40">
        <v>51506.68</v>
      </c>
      <c r="M266" s="40">
        <v>23778.400000000001</v>
      </c>
      <c r="N266" s="37">
        <f t="shared" si="26"/>
        <v>46.165662395634897</v>
      </c>
      <c r="O266" s="40">
        <v>0</v>
      </c>
      <c r="P266" s="40">
        <v>0</v>
      </c>
      <c r="Q266" s="38">
        <v>0</v>
      </c>
    </row>
    <row r="267" spans="1:17" s="8" customFormat="1" ht="15" customHeight="1" x14ac:dyDescent="0.2">
      <c r="A267" s="97" t="s">
        <v>0</v>
      </c>
      <c r="B267" s="98"/>
      <c r="C267" s="9" t="s">
        <v>0</v>
      </c>
      <c r="D267" s="9" t="s">
        <v>166</v>
      </c>
      <c r="E267" s="99" t="s">
        <v>32</v>
      </c>
      <c r="F267" s="100"/>
      <c r="G267" s="101"/>
      <c r="H267" s="102">
        <v>20894.419999999998</v>
      </c>
      <c r="I267" s="103"/>
      <c r="J267" s="10">
        <f t="shared" si="28"/>
        <v>3731.78</v>
      </c>
      <c r="K267" s="7">
        <f t="shared" si="22"/>
        <v>17.860175108952536</v>
      </c>
      <c r="L267" s="40">
        <v>20894.419999999998</v>
      </c>
      <c r="M267" s="40">
        <v>3731.78</v>
      </c>
      <c r="N267" s="37">
        <f t="shared" si="26"/>
        <v>17.860175108952536</v>
      </c>
      <c r="O267" s="40">
        <v>0</v>
      </c>
      <c r="P267" s="40">
        <v>0</v>
      </c>
      <c r="Q267" s="38">
        <v>0</v>
      </c>
    </row>
    <row r="268" spans="1:17" s="8" customFormat="1" ht="15" customHeight="1" x14ac:dyDescent="0.2">
      <c r="A268" s="97" t="s">
        <v>0</v>
      </c>
      <c r="B268" s="98"/>
      <c r="C268" s="9" t="s">
        <v>0</v>
      </c>
      <c r="D268" s="9" t="s">
        <v>167</v>
      </c>
      <c r="E268" s="99" t="s">
        <v>62</v>
      </c>
      <c r="F268" s="100"/>
      <c r="G268" s="101"/>
      <c r="H268" s="102">
        <v>27375.200000000001</v>
      </c>
      <c r="I268" s="103"/>
      <c r="J268" s="10">
        <f t="shared" si="28"/>
        <v>17035.39</v>
      </c>
      <c r="K268" s="7">
        <f t="shared" ref="K268:K331" si="29">J268/H268*100</f>
        <v>62.229280516672027</v>
      </c>
      <c r="L268" s="40">
        <v>27375.200000000001</v>
      </c>
      <c r="M268" s="40">
        <v>17035.39</v>
      </c>
      <c r="N268" s="37">
        <f t="shared" si="26"/>
        <v>62.229280516672027</v>
      </c>
      <c r="O268" s="40">
        <v>0</v>
      </c>
      <c r="P268" s="40">
        <v>0</v>
      </c>
      <c r="Q268" s="38">
        <v>0</v>
      </c>
    </row>
    <row r="269" spans="1:17" s="8" customFormat="1" ht="15" customHeight="1" x14ac:dyDescent="0.2">
      <c r="A269" s="97" t="s">
        <v>0</v>
      </c>
      <c r="B269" s="98"/>
      <c r="C269" s="9" t="s">
        <v>0</v>
      </c>
      <c r="D269" s="9" t="s">
        <v>168</v>
      </c>
      <c r="E269" s="99" t="s">
        <v>62</v>
      </c>
      <c r="F269" s="100"/>
      <c r="G269" s="101"/>
      <c r="H269" s="102">
        <v>9624.7999999999993</v>
      </c>
      <c r="I269" s="103"/>
      <c r="J269" s="10">
        <f t="shared" si="28"/>
        <v>3147.5</v>
      </c>
      <c r="K269" s="7">
        <f t="shared" si="29"/>
        <v>32.701978222924119</v>
      </c>
      <c r="L269" s="40">
        <v>9624.7999999999993</v>
      </c>
      <c r="M269" s="40">
        <v>3147.5</v>
      </c>
      <c r="N269" s="37">
        <f t="shared" si="26"/>
        <v>32.701978222924119</v>
      </c>
      <c r="O269" s="40">
        <v>0</v>
      </c>
      <c r="P269" s="40">
        <v>0</v>
      </c>
      <c r="Q269" s="38">
        <v>0</v>
      </c>
    </row>
    <row r="270" spans="1:17" s="8" customFormat="1" ht="15" customHeight="1" x14ac:dyDescent="0.2">
      <c r="A270" s="97" t="s">
        <v>0</v>
      </c>
      <c r="B270" s="98"/>
      <c r="C270" s="9" t="s">
        <v>0</v>
      </c>
      <c r="D270" s="9" t="s">
        <v>169</v>
      </c>
      <c r="E270" s="99" t="s">
        <v>46</v>
      </c>
      <c r="F270" s="100"/>
      <c r="G270" s="101"/>
      <c r="H270" s="102">
        <v>179213.62</v>
      </c>
      <c r="I270" s="103"/>
      <c r="J270" s="10">
        <f t="shared" si="28"/>
        <v>15675.55</v>
      </c>
      <c r="K270" s="7">
        <f t="shared" si="29"/>
        <v>8.7468519412754446</v>
      </c>
      <c r="L270" s="40">
        <v>179213.62</v>
      </c>
      <c r="M270" s="40">
        <v>15675.55</v>
      </c>
      <c r="N270" s="37">
        <f t="shared" si="26"/>
        <v>8.7468519412754446</v>
      </c>
      <c r="O270" s="40">
        <v>0</v>
      </c>
      <c r="P270" s="40">
        <v>0</v>
      </c>
      <c r="Q270" s="38">
        <v>0</v>
      </c>
    </row>
    <row r="271" spans="1:17" s="8" customFormat="1" ht="15" customHeight="1" x14ac:dyDescent="0.2">
      <c r="A271" s="97" t="s">
        <v>0</v>
      </c>
      <c r="B271" s="98"/>
      <c r="C271" s="9" t="s">
        <v>0</v>
      </c>
      <c r="D271" s="9" t="s">
        <v>170</v>
      </c>
      <c r="E271" s="99" t="s">
        <v>46</v>
      </c>
      <c r="F271" s="100"/>
      <c r="G271" s="101"/>
      <c r="H271" s="102">
        <v>7850.04</v>
      </c>
      <c r="I271" s="103"/>
      <c r="J271" s="10">
        <f t="shared" si="28"/>
        <v>2932.79</v>
      </c>
      <c r="K271" s="7">
        <f t="shared" si="29"/>
        <v>37.36019179520104</v>
      </c>
      <c r="L271" s="40">
        <v>7850.04</v>
      </c>
      <c r="M271" s="40">
        <v>2932.79</v>
      </c>
      <c r="N271" s="37">
        <f t="shared" si="26"/>
        <v>37.36019179520104</v>
      </c>
      <c r="O271" s="40">
        <v>0</v>
      </c>
      <c r="P271" s="40">
        <v>0</v>
      </c>
      <c r="Q271" s="38">
        <v>0</v>
      </c>
    </row>
    <row r="272" spans="1:17" s="8" customFormat="1" ht="15" customHeight="1" x14ac:dyDescent="0.2">
      <c r="A272" s="97" t="s">
        <v>0</v>
      </c>
      <c r="B272" s="98"/>
      <c r="C272" s="9" t="s">
        <v>0</v>
      </c>
      <c r="D272" s="9" t="s">
        <v>171</v>
      </c>
      <c r="E272" s="99" t="s">
        <v>50</v>
      </c>
      <c r="F272" s="100"/>
      <c r="G272" s="101"/>
      <c r="H272" s="102">
        <v>22580</v>
      </c>
      <c r="I272" s="103"/>
      <c r="J272" s="10">
        <f t="shared" si="28"/>
        <v>22561.22</v>
      </c>
      <c r="K272" s="7">
        <f t="shared" si="29"/>
        <v>99.916829052258635</v>
      </c>
      <c r="L272" s="40">
        <v>22580</v>
      </c>
      <c r="M272" s="40">
        <v>22561.22</v>
      </c>
      <c r="N272" s="37">
        <f t="shared" si="26"/>
        <v>99.916829052258635</v>
      </c>
      <c r="O272" s="40">
        <v>0</v>
      </c>
      <c r="P272" s="40">
        <v>0</v>
      </c>
      <c r="Q272" s="38">
        <v>0</v>
      </c>
    </row>
    <row r="273" spans="1:17" s="8" customFormat="1" ht="15" customHeight="1" x14ac:dyDescent="0.2">
      <c r="A273" s="97" t="s">
        <v>0</v>
      </c>
      <c r="B273" s="98"/>
      <c r="C273" s="9" t="s">
        <v>0</v>
      </c>
      <c r="D273" s="9" t="s">
        <v>172</v>
      </c>
      <c r="E273" s="99" t="s">
        <v>50</v>
      </c>
      <c r="F273" s="100"/>
      <c r="G273" s="101"/>
      <c r="H273" s="102">
        <v>4250</v>
      </c>
      <c r="I273" s="103"/>
      <c r="J273" s="10">
        <f t="shared" si="28"/>
        <v>4220.8500000000004</v>
      </c>
      <c r="K273" s="7">
        <f t="shared" si="29"/>
        <v>99.314117647058836</v>
      </c>
      <c r="L273" s="40">
        <v>4250</v>
      </c>
      <c r="M273" s="40">
        <v>4220.8500000000004</v>
      </c>
      <c r="N273" s="37">
        <f t="shared" si="26"/>
        <v>99.314117647058836</v>
      </c>
      <c r="O273" s="40">
        <v>0</v>
      </c>
      <c r="P273" s="40">
        <v>0</v>
      </c>
      <c r="Q273" s="38">
        <v>0</v>
      </c>
    </row>
    <row r="274" spans="1:17" s="8" customFormat="1" ht="15" customHeight="1" x14ac:dyDescent="0.2">
      <c r="A274" s="97" t="s">
        <v>0</v>
      </c>
      <c r="B274" s="98"/>
      <c r="C274" s="9" t="s">
        <v>0</v>
      </c>
      <c r="D274" s="9" t="s">
        <v>51</v>
      </c>
      <c r="E274" s="99" t="s">
        <v>52</v>
      </c>
      <c r="F274" s="100"/>
      <c r="G274" s="101"/>
      <c r="H274" s="102">
        <v>1500</v>
      </c>
      <c r="I274" s="103"/>
      <c r="J274" s="10">
        <f t="shared" si="28"/>
        <v>0</v>
      </c>
      <c r="K274" s="7">
        <f t="shared" si="29"/>
        <v>0</v>
      </c>
      <c r="L274" s="40">
        <v>1500</v>
      </c>
      <c r="M274" s="42">
        <v>0</v>
      </c>
      <c r="N274" s="43">
        <f t="shared" si="26"/>
        <v>0</v>
      </c>
      <c r="O274" s="40">
        <v>0</v>
      </c>
      <c r="P274" s="40">
        <v>0</v>
      </c>
      <c r="Q274" s="38">
        <v>0</v>
      </c>
    </row>
    <row r="275" spans="1:17" s="8" customFormat="1" ht="15" customHeight="1" x14ac:dyDescent="0.2">
      <c r="A275" s="97" t="s">
        <v>0</v>
      </c>
      <c r="B275" s="98"/>
      <c r="C275" s="9" t="s">
        <v>0</v>
      </c>
      <c r="D275" s="9" t="s">
        <v>173</v>
      </c>
      <c r="E275" s="99" t="s">
        <v>52</v>
      </c>
      <c r="F275" s="100"/>
      <c r="G275" s="101"/>
      <c r="H275" s="102">
        <v>193761.46</v>
      </c>
      <c r="I275" s="103"/>
      <c r="J275" s="10">
        <f t="shared" si="28"/>
        <v>124840.06</v>
      </c>
      <c r="K275" s="7">
        <f t="shared" si="29"/>
        <v>64.429768437954579</v>
      </c>
      <c r="L275" s="40">
        <v>193761.46</v>
      </c>
      <c r="M275" s="40">
        <v>124840.06</v>
      </c>
      <c r="N275" s="37">
        <f t="shared" si="26"/>
        <v>64.429768437954579</v>
      </c>
      <c r="O275" s="40">
        <v>0</v>
      </c>
      <c r="P275" s="40">
        <v>0</v>
      </c>
      <c r="Q275" s="38">
        <v>0</v>
      </c>
    </row>
    <row r="276" spans="1:17" s="8" customFormat="1" ht="15" customHeight="1" x14ac:dyDescent="0.2">
      <c r="A276" s="97" t="s">
        <v>0</v>
      </c>
      <c r="B276" s="98"/>
      <c r="C276" s="9" t="s">
        <v>0</v>
      </c>
      <c r="D276" s="9" t="s">
        <v>174</v>
      </c>
      <c r="E276" s="99" t="s">
        <v>52</v>
      </c>
      <c r="F276" s="100"/>
      <c r="G276" s="101"/>
      <c r="H276" s="102">
        <v>45637.23</v>
      </c>
      <c r="I276" s="103"/>
      <c r="J276" s="10">
        <f t="shared" si="28"/>
        <v>23355.68</v>
      </c>
      <c r="K276" s="7">
        <f t="shared" si="29"/>
        <v>51.176813316671499</v>
      </c>
      <c r="L276" s="40">
        <v>45637.23</v>
      </c>
      <c r="M276" s="40">
        <v>23355.68</v>
      </c>
      <c r="N276" s="37">
        <f t="shared" si="26"/>
        <v>51.176813316671499</v>
      </c>
      <c r="O276" s="40">
        <v>0</v>
      </c>
      <c r="P276" s="40">
        <v>0</v>
      </c>
      <c r="Q276" s="38">
        <v>0</v>
      </c>
    </row>
    <row r="277" spans="1:17" s="8" customFormat="1" ht="18.600000000000001" customHeight="1" x14ac:dyDescent="0.2">
      <c r="A277" s="97" t="s">
        <v>0</v>
      </c>
      <c r="B277" s="98"/>
      <c r="C277" s="9" t="s">
        <v>0</v>
      </c>
      <c r="D277" s="9" t="s">
        <v>175</v>
      </c>
      <c r="E277" s="99" t="s">
        <v>95</v>
      </c>
      <c r="F277" s="100"/>
      <c r="G277" s="101"/>
      <c r="H277" s="102">
        <v>8000</v>
      </c>
      <c r="I277" s="103"/>
      <c r="J277" s="10">
        <f t="shared" si="28"/>
        <v>874.41</v>
      </c>
      <c r="K277" s="7">
        <f t="shared" si="29"/>
        <v>10.930125</v>
      </c>
      <c r="L277" s="40">
        <v>8000</v>
      </c>
      <c r="M277" s="40">
        <v>874.41</v>
      </c>
      <c r="N277" s="37">
        <f t="shared" si="26"/>
        <v>10.930125</v>
      </c>
      <c r="O277" s="40">
        <v>0</v>
      </c>
      <c r="P277" s="40">
        <v>0</v>
      </c>
      <c r="Q277" s="38">
        <v>0</v>
      </c>
    </row>
    <row r="278" spans="1:17" s="8" customFormat="1" ht="18.600000000000001" customHeight="1" x14ac:dyDescent="0.2">
      <c r="A278" s="97" t="s">
        <v>0</v>
      </c>
      <c r="B278" s="98"/>
      <c r="C278" s="9" t="s">
        <v>0</v>
      </c>
      <c r="D278" s="9" t="s">
        <v>176</v>
      </c>
      <c r="E278" s="99" t="s">
        <v>95</v>
      </c>
      <c r="F278" s="100"/>
      <c r="G278" s="101"/>
      <c r="H278" s="102">
        <v>2000</v>
      </c>
      <c r="I278" s="103"/>
      <c r="J278" s="10">
        <f t="shared" si="28"/>
        <v>163.59</v>
      </c>
      <c r="K278" s="7">
        <f t="shared" si="29"/>
        <v>8.1795000000000009</v>
      </c>
      <c r="L278" s="40">
        <v>2000</v>
      </c>
      <c r="M278" s="40">
        <v>163.59</v>
      </c>
      <c r="N278" s="37">
        <f t="shared" si="26"/>
        <v>8.1795000000000009</v>
      </c>
      <c r="O278" s="40">
        <v>0</v>
      </c>
      <c r="P278" s="40">
        <v>0</v>
      </c>
      <c r="Q278" s="38">
        <v>0</v>
      </c>
    </row>
    <row r="279" spans="1:17" s="4" customFormat="1" ht="15" customHeight="1" x14ac:dyDescent="0.2">
      <c r="A279" s="104" t="s">
        <v>177</v>
      </c>
      <c r="B279" s="105"/>
      <c r="C279" s="11" t="s">
        <v>0</v>
      </c>
      <c r="D279" s="11" t="s">
        <v>0</v>
      </c>
      <c r="E279" s="106" t="s">
        <v>178</v>
      </c>
      <c r="F279" s="107"/>
      <c r="G279" s="108"/>
      <c r="H279" s="109">
        <v>175000</v>
      </c>
      <c r="I279" s="110"/>
      <c r="J279" s="12">
        <f>J280+J285</f>
        <v>43868.2</v>
      </c>
      <c r="K279" s="7">
        <f t="shared" si="29"/>
        <v>25.067542857142854</v>
      </c>
      <c r="L279" s="41">
        <f>L280+L285</f>
        <v>175000</v>
      </c>
      <c r="M279" s="41">
        <f>M280+M285</f>
        <v>43868.2</v>
      </c>
      <c r="N279" s="37">
        <f t="shared" si="26"/>
        <v>25.067542857142854</v>
      </c>
      <c r="O279" s="41">
        <f>O280+O285</f>
        <v>0</v>
      </c>
      <c r="P279" s="41">
        <f>P280+P285</f>
        <v>0</v>
      </c>
      <c r="Q279" s="38">
        <v>0</v>
      </c>
    </row>
    <row r="280" spans="1:17" s="8" customFormat="1" ht="15" customHeight="1" x14ac:dyDescent="0.2">
      <c r="A280" s="97" t="s">
        <v>0</v>
      </c>
      <c r="B280" s="98"/>
      <c r="C280" s="9" t="s">
        <v>179</v>
      </c>
      <c r="D280" s="9" t="s">
        <v>0</v>
      </c>
      <c r="E280" s="99" t="s">
        <v>180</v>
      </c>
      <c r="F280" s="100"/>
      <c r="G280" s="101"/>
      <c r="H280" s="102">
        <v>20000</v>
      </c>
      <c r="I280" s="103"/>
      <c r="J280" s="10">
        <f>J281+J282+J283+J284</f>
        <v>0</v>
      </c>
      <c r="K280" s="7">
        <f t="shared" si="29"/>
        <v>0</v>
      </c>
      <c r="L280" s="39">
        <f>L281+L282+L283+L284</f>
        <v>20000</v>
      </c>
      <c r="M280" s="14">
        <f>M281+M282+M283+M284</f>
        <v>0</v>
      </c>
      <c r="N280" s="43">
        <f t="shared" si="26"/>
        <v>0</v>
      </c>
      <c r="O280" s="39">
        <f>O281+O282+O283+O284</f>
        <v>0</v>
      </c>
      <c r="P280" s="39">
        <f>P281+P282+P283+P284</f>
        <v>0</v>
      </c>
      <c r="Q280" s="38">
        <v>0</v>
      </c>
    </row>
    <row r="281" spans="1:17" s="8" customFormat="1" ht="15" customHeight="1" x14ac:dyDescent="0.2">
      <c r="A281" s="97" t="s">
        <v>0</v>
      </c>
      <c r="B281" s="98"/>
      <c r="C281" s="9" t="s">
        <v>0</v>
      </c>
      <c r="D281" s="9" t="s">
        <v>61</v>
      </c>
      <c r="E281" s="99" t="s">
        <v>62</v>
      </c>
      <c r="F281" s="100"/>
      <c r="G281" s="101"/>
      <c r="H281" s="102">
        <v>2000</v>
      </c>
      <c r="I281" s="103"/>
      <c r="J281" s="10">
        <f>M281</f>
        <v>0</v>
      </c>
      <c r="K281" s="7">
        <f t="shared" si="29"/>
        <v>0</v>
      </c>
      <c r="L281" s="40">
        <v>2000</v>
      </c>
      <c r="M281" s="42">
        <v>0</v>
      </c>
      <c r="N281" s="43">
        <f t="shared" si="26"/>
        <v>0</v>
      </c>
      <c r="O281" s="40">
        <v>0</v>
      </c>
      <c r="P281" s="40">
        <v>0</v>
      </c>
      <c r="Q281" s="38">
        <v>0</v>
      </c>
    </row>
    <row r="282" spans="1:17" s="8" customFormat="1" ht="15" customHeight="1" x14ac:dyDescent="0.2">
      <c r="A282" s="97" t="s">
        <v>0</v>
      </c>
      <c r="B282" s="98"/>
      <c r="C282" s="9" t="s">
        <v>0</v>
      </c>
      <c r="D282" s="9" t="s">
        <v>45</v>
      </c>
      <c r="E282" s="99" t="s">
        <v>46</v>
      </c>
      <c r="F282" s="100"/>
      <c r="G282" s="101"/>
      <c r="H282" s="102">
        <v>7000</v>
      </c>
      <c r="I282" s="103"/>
      <c r="J282" s="10">
        <f>M282</f>
        <v>0</v>
      </c>
      <c r="K282" s="7">
        <f t="shared" si="29"/>
        <v>0</v>
      </c>
      <c r="L282" s="40">
        <v>7000</v>
      </c>
      <c r="M282" s="42">
        <v>0</v>
      </c>
      <c r="N282" s="43">
        <f t="shared" ref="N282:N313" si="30">M282/L282*100</f>
        <v>0</v>
      </c>
      <c r="O282" s="40">
        <v>0</v>
      </c>
      <c r="P282" s="40">
        <v>0</v>
      </c>
      <c r="Q282" s="38">
        <v>0</v>
      </c>
    </row>
    <row r="283" spans="1:17" s="8" customFormat="1" ht="15" customHeight="1" x14ac:dyDescent="0.2">
      <c r="A283" s="97" t="s">
        <v>0</v>
      </c>
      <c r="B283" s="98"/>
      <c r="C283" s="9" t="s">
        <v>0</v>
      </c>
      <c r="D283" s="9" t="s">
        <v>51</v>
      </c>
      <c r="E283" s="99" t="s">
        <v>52</v>
      </c>
      <c r="F283" s="100"/>
      <c r="G283" s="101"/>
      <c r="H283" s="102">
        <v>8000</v>
      </c>
      <c r="I283" s="103"/>
      <c r="J283" s="10">
        <f>M283</f>
        <v>0</v>
      </c>
      <c r="K283" s="7">
        <f t="shared" si="29"/>
        <v>0</v>
      </c>
      <c r="L283" s="40">
        <v>8000</v>
      </c>
      <c r="M283" s="42">
        <v>0</v>
      </c>
      <c r="N283" s="43">
        <f t="shared" si="30"/>
        <v>0</v>
      </c>
      <c r="O283" s="40">
        <v>0</v>
      </c>
      <c r="P283" s="40">
        <v>0</v>
      </c>
      <c r="Q283" s="38">
        <v>0</v>
      </c>
    </row>
    <row r="284" spans="1:17" s="8" customFormat="1" ht="18.600000000000001" customHeight="1" x14ac:dyDescent="0.2">
      <c r="A284" s="97" t="s">
        <v>0</v>
      </c>
      <c r="B284" s="98"/>
      <c r="C284" s="9" t="s">
        <v>0</v>
      </c>
      <c r="D284" s="9" t="s">
        <v>94</v>
      </c>
      <c r="E284" s="99" t="s">
        <v>95</v>
      </c>
      <c r="F284" s="100"/>
      <c r="G284" s="101"/>
      <c r="H284" s="102">
        <v>3000</v>
      </c>
      <c r="I284" s="103"/>
      <c r="J284" s="10">
        <f>M284</f>
        <v>0</v>
      </c>
      <c r="K284" s="7">
        <f t="shared" si="29"/>
        <v>0</v>
      </c>
      <c r="L284" s="40">
        <v>3000</v>
      </c>
      <c r="M284" s="42">
        <v>0</v>
      </c>
      <c r="N284" s="43">
        <f t="shared" si="30"/>
        <v>0</v>
      </c>
      <c r="O284" s="40">
        <v>0</v>
      </c>
      <c r="P284" s="40">
        <v>0</v>
      </c>
      <c r="Q284" s="38">
        <v>0</v>
      </c>
    </row>
    <row r="285" spans="1:17" s="8" customFormat="1" ht="15" customHeight="1" x14ac:dyDescent="0.2">
      <c r="A285" s="97" t="s">
        <v>0</v>
      </c>
      <c r="B285" s="98"/>
      <c r="C285" s="9" t="s">
        <v>181</v>
      </c>
      <c r="D285" s="9" t="s">
        <v>0</v>
      </c>
      <c r="E285" s="99" t="s">
        <v>182</v>
      </c>
      <c r="F285" s="100"/>
      <c r="G285" s="101"/>
      <c r="H285" s="102">
        <v>155000</v>
      </c>
      <c r="I285" s="103"/>
      <c r="J285" s="10">
        <f>SUM(J286:J292)</f>
        <v>43868.2</v>
      </c>
      <c r="K285" s="7">
        <f t="shared" si="29"/>
        <v>28.302064516129033</v>
      </c>
      <c r="L285" s="39">
        <f>SUM(L286:L292)</f>
        <v>155000</v>
      </c>
      <c r="M285" s="14">
        <f>SUM(M286:M292)</f>
        <v>43868.2</v>
      </c>
      <c r="N285" s="43">
        <f t="shared" si="30"/>
        <v>28.302064516129033</v>
      </c>
      <c r="O285" s="39">
        <f>SUM(O286:O292)</f>
        <v>0</v>
      </c>
      <c r="P285" s="39">
        <f>SUM(P286:P292)</f>
        <v>0</v>
      </c>
      <c r="Q285" s="38">
        <v>0</v>
      </c>
    </row>
    <row r="286" spans="1:17" s="8" customFormat="1" ht="15" customHeight="1" x14ac:dyDescent="0.2">
      <c r="A286" s="97" t="s">
        <v>0</v>
      </c>
      <c r="B286" s="98"/>
      <c r="C286" s="9" t="s">
        <v>0</v>
      </c>
      <c r="D286" s="9" t="s">
        <v>33</v>
      </c>
      <c r="E286" s="99" t="s">
        <v>34</v>
      </c>
      <c r="F286" s="100"/>
      <c r="G286" s="101"/>
      <c r="H286" s="102">
        <v>1500</v>
      </c>
      <c r="I286" s="103"/>
      <c r="J286" s="10">
        <f t="shared" ref="J286:J292" si="31">M286</f>
        <v>0</v>
      </c>
      <c r="K286" s="7">
        <f t="shared" si="29"/>
        <v>0</v>
      </c>
      <c r="L286" s="40">
        <v>1500</v>
      </c>
      <c r="M286" s="42">
        <v>0</v>
      </c>
      <c r="N286" s="43">
        <f t="shared" si="30"/>
        <v>0</v>
      </c>
      <c r="O286" s="40">
        <v>0</v>
      </c>
      <c r="P286" s="40">
        <v>0</v>
      </c>
      <c r="Q286" s="38">
        <v>0</v>
      </c>
    </row>
    <row r="287" spans="1:17" s="8" customFormat="1" ht="18.600000000000001" customHeight="1" x14ac:dyDescent="0.2">
      <c r="A287" s="97" t="s">
        <v>0</v>
      </c>
      <c r="B287" s="98"/>
      <c r="C287" s="9" t="s">
        <v>0</v>
      </c>
      <c r="D287" s="9" t="s">
        <v>35</v>
      </c>
      <c r="E287" s="99" t="s">
        <v>36</v>
      </c>
      <c r="F287" s="100"/>
      <c r="G287" s="101"/>
      <c r="H287" s="102">
        <v>500</v>
      </c>
      <c r="I287" s="103"/>
      <c r="J287" s="10">
        <f t="shared" si="31"/>
        <v>0</v>
      </c>
      <c r="K287" s="7">
        <f t="shared" si="29"/>
        <v>0</v>
      </c>
      <c r="L287" s="40">
        <v>500</v>
      </c>
      <c r="M287" s="42">
        <v>0</v>
      </c>
      <c r="N287" s="43">
        <f t="shared" si="30"/>
        <v>0</v>
      </c>
      <c r="O287" s="40">
        <v>0</v>
      </c>
      <c r="P287" s="40">
        <v>0</v>
      </c>
      <c r="Q287" s="38">
        <v>0</v>
      </c>
    </row>
    <row r="288" spans="1:17" s="8" customFormat="1" ht="15" customHeight="1" x14ac:dyDescent="0.2">
      <c r="A288" s="97" t="s">
        <v>0</v>
      </c>
      <c r="B288" s="98"/>
      <c r="C288" s="9" t="s">
        <v>0</v>
      </c>
      <c r="D288" s="9" t="s">
        <v>61</v>
      </c>
      <c r="E288" s="99" t="s">
        <v>62</v>
      </c>
      <c r="F288" s="100"/>
      <c r="G288" s="101"/>
      <c r="H288" s="102">
        <v>24000</v>
      </c>
      <c r="I288" s="103"/>
      <c r="J288" s="10">
        <f t="shared" si="31"/>
        <v>5350</v>
      </c>
      <c r="K288" s="7">
        <f t="shared" si="29"/>
        <v>22.291666666666668</v>
      </c>
      <c r="L288" s="40">
        <v>24000</v>
      </c>
      <c r="M288" s="42">
        <v>5350</v>
      </c>
      <c r="N288" s="43">
        <f t="shared" si="30"/>
        <v>22.291666666666668</v>
      </c>
      <c r="O288" s="40">
        <v>0</v>
      </c>
      <c r="P288" s="40">
        <v>0</v>
      </c>
      <c r="Q288" s="38">
        <v>0</v>
      </c>
    </row>
    <row r="289" spans="1:17" s="8" customFormat="1" ht="15" customHeight="1" x14ac:dyDescent="0.2">
      <c r="A289" s="97" t="s">
        <v>0</v>
      </c>
      <c r="B289" s="98"/>
      <c r="C289" s="9" t="s">
        <v>0</v>
      </c>
      <c r="D289" s="9" t="s">
        <v>45</v>
      </c>
      <c r="E289" s="99" t="s">
        <v>46</v>
      </c>
      <c r="F289" s="100"/>
      <c r="G289" s="101"/>
      <c r="H289" s="102">
        <v>25000</v>
      </c>
      <c r="I289" s="103"/>
      <c r="J289" s="10">
        <f t="shared" si="31"/>
        <v>14189.13</v>
      </c>
      <c r="K289" s="7">
        <f t="shared" si="29"/>
        <v>56.756520000000002</v>
      </c>
      <c r="L289" s="40">
        <v>25000</v>
      </c>
      <c r="M289" s="42">
        <v>14189.13</v>
      </c>
      <c r="N289" s="43">
        <f t="shared" si="30"/>
        <v>56.756520000000002</v>
      </c>
      <c r="O289" s="40">
        <v>0</v>
      </c>
      <c r="P289" s="40">
        <v>0</v>
      </c>
      <c r="Q289" s="38">
        <v>0</v>
      </c>
    </row>
    <row r="290" spans="1:17" s="8" customFormat="1" ht="15" customHeight="1" x14ac:dyDescent="0.2">
      <c r="A290" s="97" t="s">
        <v>0</v>
      </c>
      <c r="B290" s="98"/>
      <c r="C290" s="9" t="s">
        <v>0</v>
      </c>
      <c r="D290" s="9" t="s">
        <v>136</v>
      </c>
      <c r="E290" s="99" t="s">
        <v>137</v>
      </c>
      <c r="F290" s="100"/>
      <c r="G290" s="101"/>
      <c r="H290" s="102">
        <v>2000</v>
      </c>
      <c r="I290" s="103"/>
      <c r="J290" s="10">
        <f t="shared" si="31"/>
        <v>0</v>
      </c>
      <c r="K290" s="7">
        <f t="shared" si="29"/>
        <v>0</v>
      </c>
      <c r="L290" s="40">
        <v>2000</v>
      </c>
      <c r="M290" s="42">
        <v>0</v>
      </c>
      <c r="N290" s="43">
        <f t="shared" si="30"/>
        <v>0</v>
      </c>
      <c r="O290" s="40">
        <v>0</v>
      </c>
      <c r="P290" s="40">
        <v>0</v>
      </c>
      <c r="Q290" s="38">
        <v>0</v>
      </c>
    </row>
    <row r="291" spans="1:17" s="8" customFormat="1" ht="15" customHeight="1" x14ac:dyDescent="0.2">
      <c r="A291" s="97" t="s">
        <v>0</v>
      </c>
      <c r="B291" s="98"/>
      <c r="C291" s="9" t="s">
        <v>0</v>
      </c>
      <c r="D291" s="9" t="s">
        <v>51</v>
      </c>
      <c r="E291" s="99" t="s">
        <v>52</v>
      </c>
      <c r="F291" s="100"/>
      <c r="G291" s="101"/>
      <c r="H291" s="102">
        <v>95000</v>
      </c>
      <c r="I291" s="103"/>
      <c r="J291" s="10">
        <f t="shared" si="31"/>
        <v>21979.07</v>
      </c>
      <c r="K291" s="7">
        <f t="shared" si="29"/>
        <v>23.135863157894736</v>
      </c>
      <c r="L291" s="40">
        <v>95000</v>
      </c>
      <c r="M291" s="42">
        <v>21979.07</v>
      </c>
      <c r="N291" s="43">
        <f t="shared" si="30"/>
        <v>23.135863157894736</v>
      </c>
      <c r="O291" s="40">
        <v>0</v>
      </c>
      <c r="P291" s="40">
        <v>0</v>
      </c>
      <c r="Q291" s="38">
        <v>0</v>
      </c>
    </row>
    <row r="292" spans="1:17" s="8" customFormat="1" ht="18.600000000000001" customHeight="1" x14ac:dyDescent="0.2">
      <c r="A292" s="97" t="s">
        <v>0</v>
      </c>
      <c r="B292" s="98"/>
      <c r="C292" s="9" t="s">
        <v>0</v>
      </c>
      <c r="D292" s="9" t="s">
        <v>94</v>
      </c>
      <c r="E292" s="99" t="s">
        <v>95</v>
      </c>
      <c r="F292" s="100"/>
      <c r="G292" s="101"/>
      <c r="H292" s="102">
        <v>7000</v>
      </c>
      <c r="I292" s="103"/>
      <c r="J292" s="10">
        <f t="shared" si="31"/>
        <v>2350</v>
      </c>
      <c r="K292" s="7">
        <f t="shared" si="29"/>
        <v>33.571428571428569</v>
      </c>
      <c r="L292" s="40">
        <v>7000</v>
      </c>
      <c r="M292" s="42">
        <v>2350</v>
      </c>
      <c r="N292" s="43">
        <f t="shared" si="30"/>
        <v>33.571428571428569</v>
      </c>
      <c r="O292" s="40">
        <v>0</v>
      </c>
      <c r="P292" s="40">
        <v>0</v>
      </c>
      <c r="Q292" s="38">
        <v>0</v>
      </c>
    </row>
    <row r="293" spans="1:17" s="4" customFormat="1" ht="15" customHeight="1" x14ac:dyDescent="0.2">
      <c r="A293" s="104" t="s">
        <v>183</v>
      </c>
      <c r="B293" s="105"/>
      <c r="C293" s="11" t="s">
        <v>0</v>
      </c>
      <c r="D293" s="11" t="s">
        <v>0</v>
      </c>
      <c r="E293" s="106" t="s">
        <v>184</v>
      </c>
      <c r="F293" s="107"/>
      <c r="G293" s="108"/>
      <c r="H293" s="109">
        <v>1195150</v>
      </c>
      <c r="I293" s="110"/>
      <c r="J293" s="47">
        <f>J294+J296+J299+J301+J303+J305+J322+J324</f>
        <v>545039.16999999993</v>
      </c>
      <c r="K293" s="48">
        <f t="shared" si="29"/>
        <v>45.604248002342793</v>
      </c>
      <c r="L293" s="41">
        <f>L294+L296+L299+L301+L303+L305+L322+L324</f>
        <v>1195150</v>
      </c>
      <c r="M293" s="44">
        <f>M294+M296+M299+M301+M303+M305+M322+M324</f>
        <v>545039.16999999993</v>
      </c>
      <c r="N293" s="51">
        <f t="shared" si="30"/>
        <v>45.604248002342793</v>
      </c>
      <c r="O293" s="41">
        <f>O294+O296+O299+O301+O303+O305+O322+O324</f>
        <v>0</v>
      </c>
      <c r="P293" s="41">
        <f>P294+P296+P299+P301+P303+P305+P322+P324</f>
        <v>0</v>
      </c>
      <c r="Q293" s="49">
        <v>0</v>
      </c>
    </row>
    <row r="294" spans="1:17" s="8" customFormat="1" ht="15" customHeight="1" x14ac:dyDescent="0.2">
      <c r="A294" s="97" t="s">
        <v>0</v>
      </c>
      <c r="B294" s="98"/>
      <c r="C294" s="9" t="s">
        <v>185</v>
      </c>
      <c r="D294" s="9" t="s">
        <v>0</v>
      </c>
      <c r="E294" s="99" t="s">
        <v>186</v>
      </c>
      <c r="F294" s="100"/>
      <c r="G294" s="101"/>
      <c r="H294" s="102">
        <v>320000</v>
      </c>
      <c r="I294" s="103"/>
      <c r="J294" s="10">
        <f>J295</f>
        <v>158462.26</v>
      </c>
      <c r="K294" s="7">
        <f t="shared" si="29"/>
        <v>49.519456250000005</v>
      </c>
      <c r="L294" s="39">
        <f>L295</f>
        <v>320000</v>
      </c>
      <c r="M294" s="14">
        <f>M295</f>
        <v>158462.26</v>
      </c>
      <c r="N294" s="43">
        <f t="shared" si="30"/>
        <v>49.519456250000005</v>
      </c>
      <c r="O294" s="39">
        <f>O295</f>
        <v>0</v>
      </c>
      <c r="P294" s="39">
        <f>P295</f>
        <v>0</v>
      </c>
      <c r="Q294" s="38">
        <v>0</v>
      </c>
    </row>
    <row r="295" spans="1:17" s="8" customFormat="1" ht="18.600000000000001" customHeight="1" x14ac:dyDescent="0.2">
      <c r="A295" s="97" t="s">
        <v>0</v>
      </c>
      <c r="B295" s="98"/>
      <c r="C295" s="9" t="s">
        <v>0</v>
      </c>
      <c r="D295" s="9" t="s">
        <v>146</v>
      </c>
      <c r="E295" s="99" t="s">
        <v>187</v>
      </c>
      <c r="F295" s="100"/>
      <c r="G295" s="101"/>
      <c r="H295" s="102">
        <v>320000</v>
      </c>
      <c r="I295" s="103"/>
      <c r="J295" s="10">
        <f>M295</f>
        <v>158462.26</v>
      </c>
      <c r="K295" s="7">
        <f t="shared" si="29"/>
        <v>49.519456250000005</v>
      </c>
      <c r="L295" s="40">
        <v>320000</v>
      </c>
      <c r="M295" s="42">
        <v>158462.26</v>
      </c>
      <c r="N295" s="43">
        <f t="shared" si="30"/>
        <v>49.519456250000005</v>
      </c>
      <c r="O295" s="40">
        <v>0</v>
      </c>
      <c r="P295" s="40">
        <v>0</v>
      </c>
      <c r="Q295" s="38">
        <v>0</v>
      </c>
    </row>
    <row r="296" spans="1:17" s="8" customFormat="1" ht="15" customHeight="1" x14ac:dyDescent="0.2">
      <c r="A296" s="97" t="s">
        <v>0</v>
      </c>
      <c r="B296" s="98"/>
      <c r="C296" s="9" t="s">
        <v>188</v>
      </c>
      <c r="D296" s="9" t="s">
        <v>0</v>
      </c>
      <c r="E296" s="99" t="s">
        <v>189</v>
      </c>
      <c r="F296" s="100"/>
      <c r="G296" s="101"/>
      <c r="H296" s="102">
        <v>5000</v>
      </c>
      <c r="I296" s="103"/>
      <c r="J296" s="10">
        <f>J297+J298</f>
        <v>22.09</v>
      </c>
      <c r="K296" s="7">
        <f t="shared" si="29"/>
        <v>0.44180000000000003</v>
      </c>
      <c r="L296" s="39">
        <f>L297+L298</f>
        <v>5000</v>
      </c>
      <c r="M296" s="14">
        <f>M297+M298</f>
        <v>22.09</v>
      </c>
      <c r="N296" s="43">
        <f t="shared" si="30"/>
        <v>0.44180000000000003</v>
      </c>
      <c r="O296" s="39">
        <f>O297+O298</f>
        <v>0</v>
      </c>
      <c r="P296" s="39">
        <f>P297+P298</f>
        <v>0</v>
      </c>
      <c r="Q296" s="38">
        <v>0</v>
      </c>
    </row>
    <row r="297" spans="1:17" s="8" customFormat="1" ht="15" customHeight="1" x14ac:dyDescent="0.2">
      <c r="A297" s="97" t="s">
        <v>0</v>
      </c>
      <c r="B297" s="98"/>
      <c r="C297" s="9" t="s">
        <v>0</v>
      </c>
      <c r="D297" s="9" t="s">
        <v>45</v>
      </c>
      <c r="E297" s="99" t="s">
        <v>46</v>
      </c>
      <c r="F297" s="100"/>
      <c r="G297" s="101"/>
      <c r="H297" s="102">
        <v>2000</v>
      </c>
      <c r="I297" s="103"/>
      <c r="J297" s="10">
        <f>M297</f>
        <v>22.09</v>
      </c>
      <c r="K297" s="7">
        <f t="shared" si="29"/>
        <v>1.1044999999999998</v>
      </c>
      <c r="L297" s="40">
        <v>2000</v>
      </c>
      <c r="M297" s="42">
        <v>22.09</v>
      </c>
      <c r="N297" s="43">
        <f t="shared" si="30"/>
        <v>1.1044999999999998</v>
      </c>
      <c r="O297" s="40">
        <v>0</v>
      </c>
      <c r="P297" s="40">
        <v>0</v>
      </c>
      <c r="Q297" s="38">
        <v>0</v>
      </c>
    </row>
    <row r="298" spans="1:17" s="8" customFormat="1" ht="15" customHeight="1" x14ac:dyDescent="0.2">
      <c r="A298" s="97" t="s">
        <v>0</v>
      </c>
      <c r="B298" s="98"/>
      <c r="C298" s="9" t="s">
        <v>0</v>
      </c>
      <c r="D298" s="9" t="s">
        <v>51</v>
      </c>
      <c r="E298" s="99" t="s">
        <v>52</v>
      </c>
      <c r="F298" s="100"/>
      <c r="G298" s="101"/>
      <c r="H298" s="102">
        <v>3000</v>
      </c>
      <c r="I298" s="103"/>
      <c r="J298" s="10">
        <f>M298</f>
        <v>0</v>
      </c>
      <c r="K298" s="7">
        <f t="shared" si="29"/>
        <v>0</v>
      </c>
      <c r="L298" s="40">
        <v>3000</v>
      </c>
      <c r="M298" s="42">
        <v>0</v>
      </c>
      <c r="N298" s="43">
        <f t="shared" si="30"/>
        <v>0</v>
      </c>
      <c r="O298" s="40">
        <v>0</v>
      </c>
      <c r="P298" s="40">
        <v>0</v>
      </c>
      <c r="Q298" s="38">
        <v>0</v>
      </c>
    </row>
    <row r="299" spans="1:17" s="8" customFormat="1" ht="30" customHeight="1" x14ac:dyDescent="0.2">
      <c r="A299" s="97" t="s">
        <v>0</v>
      </c>
      <c r="B299" s="98"/>
      <c r="C299" s="9" t="s">
        <v>190</v>
      </c>
      <c r="D299" s="9" t="s">
        <v>0</v>
      </c>
      <c r="E299" s="99" t="s">
        <v>191</v>
      </c>
      <c r="F299" s="100"/>
      <c r="G299" s="101"/>
      <c r="H299" s="102">
        <v>12000</v>
      </c>
      <c r="I299" s="103"/>
      <c r="J299" s="10">
        <f>J300</f>
        <v>4825.6899999999996</v>
      </c>
      <c r="K299" s="7">
        <f t="shared" si="29"/>
        <v>40.214083333333328</v>
      </c>
      <c r="L299" s="39">
        <f>L300</f>
        <v>12000</v>
      </c>
      <c r="M299" s="14">
        <f>M300</f>
        <v>4825.6899999999996</v>
      </c>
      <c r="N299" s="43">
        <f t="shared" si="30"/>
        <v>40.214083333333328</v>
      </c>
      <c r="O299" s="39">
        <f>O300</f>
        <v>0</v>
      </c>
      <c r="P299" s="39">
        <f>P300</f>
        <v>0</v>
      </c>
      <c r="Q299" s="38">
        <v>0</v>
      </c>
    </row>
    <row r="300" spans="1:17" s="8" customFormat="1" ht="15" customHeight="1" x14ac:dyDescent="0.2">
      <c r="A300" s="97" t="s">
        <v>0</v>
      </c>
      <c r="B300" s="98"/>
      <c r="C300" s="9" t="s">
        <v>0</v>
      </c>
      <c r="D300" s="9" t="s">
        <v>192</v>
      </c>
      <c r="E300" s="99" t="s">
        <v>193</v>
      </c>
      <c r="F300" s="100"/>
      <c r="G300" s="101"/>
      <c r="H300" s="102">
        <v>12000</v>
      </c>
      <c r="I300" s="103"/>
      <c r="J300" s="10">
        <f>M300</f>
        <v>4825.6899999999996</v>
      </c>
      <c r="K300" s="7">
        <f t="shared" si="29"/>
        <v>40.214083333333328</v>
      </c>
      <c r="L300" s="40">
        <v>12000</v>
      </c>
      <c r="M300" s="42">
        <v>4825.6899999999996</v>
      </c>
      <c r="N300" s="43">
        <f t="shared" si="30"/>
        <v>40.214083333333328</v>
      </c>
      <c r="O300" s="40">
        <v>0</v>
      </c>
      <c r="P300" s="40">
        <v>0</v>
      </c>
      <c r="Q300" s="38">
        <v>0</v>
      </c>
    </row>
    <row r="301" spans="1:17" s="8" customFormat="1" ht="18.600000000000001" customHeight="1" x14ac:dyDescent="0.2">
      <c r="A301" s="97" t="s">
        <v>0</v>
      </c>
      <c r="B301" s="98"/>
      <c r="C301" s="9" t="s">
        <v>194</v>
      </c>
      <c r="D301" s="9" t="s">
        <v>0</v>
      </c>
      <c r="E301" s="99" t="s">
        <v>195</v>
      </c>
      <c r="F301" s="100"/>
      <c r="G301" s="101"/>
      <c r="H301" s="102">
        <v>72000</v>
      </c>
      <c r="I301" s="103"/>
      <c r="J301" s="10">
        <f>J302</f>
        <v>30752.84</v>
      </c>
      <c r="K301" s="7">
        <f t="shared" si="29"/>
        <v>42.712277777777778</v>
      </c>
      <c r="L301" s="39">
        <f>L302</f>
        <v>72000</v>
      </c>
      <c r="M301" s="14">
        <f>M302</f>
        <v>30752.84</v>
      </c>
      <c r="N301" s="43">
        <f t="shared" si="30"/>
        <v>42.712277777777778</v>
      </c>
      <c r="O301" s="39">
        <f>O302</f>
        <v>0</v>
      </c>
      <c r="P301" s="39">
        <f>P302</f>
        <v>0</v>
      </c>
      <c r="Q301" s="38">
        <v>0</v>
      </c>
    </row>
    <row r="302" spans="1:17" s="8" customFormat="1" ht="15" customHeight="1" x14ac:dyDescent="0.2">
      <c r="A302" s="97" t="s">
        <v>0</v>
      </c>
      <c r="B302" s="98"/>
      <c r="C302" s="9" t="s">
        <v>0</v>
      </c>
      <c r="D302" s="9" t="s">
        <v>196</v>
      </c>
      <c r="E302" s="99" t="s">
        <v>197</v>
      </c>
      <c r="F302" s="100"/>
      <c r="G302" s="101"/>
      <c r="H302" s="102">
        <v>72000</v>
      </c>
      <c r="I302" s="103"/>
      <c r="J302" s="10">
        <f>M302</f>
        <v>30752.84</v>
      </c>
      <c r="K302" s="7">
        <f t="shared" si="29"/>
        <v>42.712277777777778</v>
      </c>
      <c r="L302" s="40">
        <v>72000</v>
      </c>
      <c r="M302" s="42">
        <v>30752.84</v>
      </c>
      <c r="N302" s="43">
        <f t="shared" si="30"/>
        <v>42.712277777777778</v>
      </c>
      <c r="O302" s="40">
        <v>0</v>
      </c>
      <c r="P302" s="40">
        <v>0</v>
      </c>
      <c r="Q302" s="38">
        <v>0</v>
      </c>
    </row>
    <row r="303" spans="1:17" s="8" customFormat="1" ht="15" customHeight="1" x14ac:dyDescent="0.2">
      <c r="A303" s="97" t="s">
        <v>0</v>
      </c>
      <c r="B303" s="98"/>
      <c r="C303" s="9" t="s">
        <v>198</v>
      </c>
      <c r="D303" s="9" t="s">
        <v>0</v>
      </c>
      <c r="E303" s="99" t="s">
        <v>199</v>
      </c>
      <c r="F303" s="100"/>
      <c r="G303" s="101"/>
      <c r="H303" s="102">
        <v>128200</v>
      </c>
      <c r="I303" s="103"/>
      <c r="J303" s="10">
        <f>J304</f>
        <v>77930.720000000001</v>
      </c>
      <c r="K303" s="7">
        <f t="shared" si="29"/>
        <v>60.788393135725428</v>
      </c>
      <c r="L303" s="39">
        <f>L304</f>
        <v>128200</v>
      </c>
      <c r="M303" s="14">
        <f>M304</f>
        <v>77930.720000000001</v>
      </c>
      <c r="N303" s="43">
        <f t="shared" si="30"/>
        <v>60.788393135725428</v>
      </c>
      <c r="O303" s="39">
        <f>O304</f>
        <v>0</v>
      </c>
      <c r="P303" s="39">
        <f>P304</f>
        <v>0</v>
      </c>
      <c r="Q303" s="38">
        <v>0</v>
      </c>
    </row>
    <row r="304" spans="1:17" s="8" customFormat="1" ht="15" customHeight="1" x14ac:dyDescent="0.2">
      <c r="A304" s="97" t="s">
        <v>0</v>
      </c>
      <c r="B304" s="98"/>
      <c r="C304" s="9" t="s">
        <v>0</v>
      </c>
      <c r="D304" s="9" t="s">
        <v>196</v>
      </c>
      <c r="E304" s="99" t="s">
        <v>197</v>
      </c>
      <c r="F304" s="100"/>
      <c r="G304" s="101"/>
      <c r="H304" s="102">
        <v>128200</v>
      </c>
      <c r="I304" s="103"/>
      <c r="J304" s="10">
        <f>M304</f>
        <v>77930.720000000001</v>
      </c>
      <c r="K304" s="7">
        <f t="shared" si="29"/>
        <v>60.788393135725428</v>
      </c>
      <c r="L304" s="40">
        <v>128200</v>
      </c>
      <c r="M304" s="42">
        <v>77930.720000000001</v>
      </c>
      <c r="N304" s="43">
        <f t="shared" si="30"/>
        <v>60.788393135725428</v>
      </c>
      <c r="O304" s="40">
        <v>0</v>
      </c>
      <c r="P304" s="40">
        <v>0</v>
      </c>
      <c r="Q304" s="38">
        <v>0</v>
      </c>
    </row>
    <row r="305" spans="1:17" s="8" customFormat="1" ht="15" customHeight="1" x14ac:dyDescent="0.2">
      <c r="A305" s="97" t="s">
        <v>0</v>
      </c>
      <c r="B305" s="98"/>
      <c r="C305" s="9" t="s">
        <v>200</v>
      </c>
      <c r="D305" s="9" t="s">
        <v>0</v>
      </c>
      <c r="E305" s="99" t="s">
        <v>201</v>
      </c>
      <c r="F305" s="100"/>
      <c r="G305" s="101"/>
      <c r="H305" s="102">
        <v>494500</v>
      </c>
      <c r="I305" s="103"/>
      <c r="J305" s="10">
        <f>SUM(J306:J321)</f>
        <v>199993.57</v>
      </c>
      <c r="K305" s="7">
        <f t="shared" si="29"/>
        <v>40.44359352881699</v>
      </c>
      <c r="L305" s="39">
        <f>SUM(L306:L321)</f>
        <v>494500</v>
      </c>
      <c r="M305" s="14">
        <f>SUM(M306:M321)</f>
        <v>199993.57</v>
      </c>
      <c r="N305" s="43">
        <f t="shared" si="30"/>
        <v>40.44359352881699</v>
      </c>
      <c r="O305" s="39">
        <f>SUM(O306:O321)</f>
        <v>0</v>
      </c>
      <c r="P305" s="39">
        <f>SUM(P306:P321)</f>
        <v>0</v>
      </c>
      <c r="Q305" s="38">
        <v>0</v>
      </c>
    </row>
    <row r="306" spans="1:17" s="8" customFormat="1" ht="15" customHeight="1" x14ac:dyDescent="0.2">
      <c r="A306" s="97" t="s">
        <v>0</v>
      </c>
      <c r="B306" s="98"/>
      <c r="C306" s="9" t="s">
        <v>0</v>
      </c>
      <c r="D306" s="9" t="s">
        <v>82</v>
      </c>
      <c r="E306" s="99" t="s">
        <v>83</v>
      </c>
      <c r="F306" s="100"/>
      <c r="G306" s="101"/>
      <c r="H306" s="102">
        <v>3000</v>
      </c>
      <c r="I306" s="103"/>
      <c r="J306" s="10">
        <f t="shared" ref="J306:J321" si="32">M306+P306</f>
        <v>1564.9</v>
      </c>
      <c r="K306" s="7">
        <f t="shared" si="29"/>
        <v>52.163333333333341</v>
      </c>
      <c r="L306" s="40">
        <v>3000</v>
      </c>
      <c r="M306" s="42">
        <v>1564.9</v>
      </c>
      <c r="N306" s="43">
        <f t="shared" si="30"/>
        <v>52.163333333333341</v>
      </c>
      <c r="O306" s="40">
        <v>0</v>
      </c>
      <c r="P306" s="40">
        <v>0</v>
      </c>
      <c r="Q306" s="38">
        <v>0</v>
      </c>
    </row>
    <row r="307" spans="1:17" s="8" customFormat="1" ht="15" customHeight="1" x14ac:dyDescent="0.2">
      <c r="A307" s="97" t="s">
        <v>0</v>
      </c>
      <c r="B307" s="98"/>
      <c r="C307" s="9" t="s">
        <v>0</v>
      </c>
      <c r="D307" s="9" t="s">
        <v>31</v>
      </c>
      <c r="E307" s="99" t="s">
        <v>32</v>
      </c>
      <c r="F307" s="100"/>
      <c r="G307" s="101"/>
      <c r="H307" s="102">
        <v>280000</v>
      </c>
      <c r="I307" s="103"/>
      <c r="J307" s="10">
        <f t="shared" si="32"/>
        <v>106449.92</v>
      </c>
      <c r="K307" s="7">
        <f t="shared" si="29"/>
        <v>38.017828571428566</v>
      </c>
      <c r="L307" s="40">
        <v>280000</v>
      </c>
      <c r="M307" s="42">
        <v>106449.92</v>
      </c>
      <c r="N307" s="43">
        <f t="shared" si="30"/>
        <v>38.017828571428566</v>
      </c>
      <c r="O307" s="40">
        <v>0</v>
      </c>
      <c r="P307" s="40">
        <v>0</v>
      </c>
      <c r="Q307" s="38">
        <v>0</v>
      </c>
    </row>
    <row r="308" spans="1:17" s="8" customFormat="1" ht="15" customHeight="1" x14ac:dyDescent="0.2">
      <c r="A308" s="97" t="s">
        <v>0</v>
      </c>
      <c r="B308" s="98"/>
      <c r="C308" s="9" t="s">
        <v>0</v>
      </c>
      <c r="D308" s="9" t="s">
        <v>43</v>
      </c>
      <c r="E308" s="99" t="s">
        <v>44</v>
      </c>
      <c r="F308" s="100"/>
      <c r="G308" s="101"/>
      <c r="H308" s="102">
        <v>30000</v>
      </c>
      <c r="I308" s="103"/>
      <c r="J308" s="10">
        <f t="shared" si="32"/>
        <v>23273.48</v>
      </c>
      <c r="K308" s="7">
        <f t="shared" si="29"/>
        <v>77.578266666666664</v>
      </c>
      <c r="L308" s="40">
        <v>30000</v>
      </c>
      <c r="M308" s="42">
        <v>23273.48</v>
      </c>
      <c r="N308" s="43">
        <f t="shared" si="30"/>
        <v>77.578266666666664</v>
      </c>
      <c r="O308" s="40">
        <v>0</v>
      </c>
      <c r="P308" s="40">
        <v>0</v>
      </c>
      <c r="Q308" s="38">
        <v>0</v>
      </c>
    </row>
    <row r="309" spans="1:17" s="8" customFormat="1" ht="15" customHeight="1" x14ac:dyDescent="0.2">
      <c r="A309" s="97" t="s">
        <v>0</v>
      </c>
      <c r="B309" s="98"/>
      <c r="C309" s="9" t="s">
        <v>0</v>
      </c>
      <c r="D309" s="9" t="s">
        <v>33</v>
      </c>
      <c r="E309" s="99" t="s">
        <v>34</v>
      </c>
      <c r="F309" s="100"/>
      <c r="G309" s="101"/>
      <c r="H309" s="102">
        <v>60000</v>
      </c>
      <c r="I309" s="103"/>
      <c r="J309" s="10">
        <f t="shared" si="32"/>
        <v>19394.57</v>
      </c>
      <c r="K309" s="7">
        <f t="shared" si="29"/>
        <v>32.324283333333334</v>
      </c>
      <c r="L309" s="40">
        <v>60000</v>
      </c>
      <c r="M309" s="42">
        <v>19394.57</v>
      </c>
      <c r="N309" s="43">
        <f t="shared" si="30"/>
        <v>32.324283333333334</v>
      </c>
      <c r="O309" s="40">
        <v>0</v>
      </c>
      <c r="P309" s="40">
        <v>0</v>
      </c>
      <c r="Q309" s="38">
        <v>0</v>
      </c>
    </row>
    <row r="310" spans="1:17" s="8" customFormat="1" ht="18.600000000000001" customHeight="1" x14ac:dyDescent="0.2">
      <c r="A310" s="97" t="s">
        <v>0</v>
      </c>
      <c r="B310" s="98"/>
      <c r="C310" s="9" t="s">
        <v>0</v>
      </c>
      <c r="D310" s="9" t="s">
        <v>35</v>
      </c>
      <c r="E310" s="99" t="s">
        <v>36</v>
      </c>
      <c r="F310" s="100"/>
      <c r="G310" s="101"/>
      <c r="H310" s="102">
        <v>9000</v>
      </c>
      <c r="I310" s="103"/>
      <c r="J310" s="10">
        <f t="shared" si="32"/>
        <v>2635</v>
      </c>
      <c r="K310" s="7">
        <f t="shared" si="29"/>
        <v>29.277777777777779</v>
      </c>
      <c r="L310" s="40">
        <v>9000</v>
      </c>
      <c r="M310" s="42">
        <v>2635</v>
      </c>
      <c r="N310" s="43">
        <f t="shared" si="30"/>
        <v>29.277777777777779</v>
      </c>
      <c r="O310" s="40">
        <v>0</v>
      </c>
      <c r="P310" s="40">
        <v>0</v>
      </c>
      <c r="Q310" s="38">
        <v>0</v>
      </c>
    </row>
    <row r="311" spans="1:17" s="8" customFormat="1" ht="15" customHeight="1" x14ac:dyDescent="0.2">
      <c r="A311" s="97" t="s">
        <v>0</v>
      </c>
      <c r="B311" s="98"/>
      <c r="C311" s="9" t="s">
        <v>0</v>
      </c>
      <c r="D311" s="9" t="s">
        <v>61</v>
      </c>
      <c r="E311" s="99" t="s">
        <v>62</v>
      </c>
      <c r="F311" s="100"/>
      <c r="G311" s="101"/>
      <c r="H311" s="102">
        <v>24000</v>
      </c>
      <c r="I311" s="103"/>
      <c r="J311" s="10">
        <f t="shared" si="32"/>
        <v>13111.03</v>
      </c>
      <c r="K311" s="7">
        <f t="shared" si="29"/>
        <v>54.629291666666667</v>
      </c>
      <c r="L311" s="40">
        <v>24000</v>
      </c>
      <c r="M311" s="42">
        <v>13111.03</v>
      </c>
      <c r="N311" s="43">
        <f t="shared" si="30"/>
        <v>54.629291666666667</v>
      </c>
      <c r="O311" s="40">
        <v>0</v>
      </c>
      <c r="P311" s="40">
        <v>0</v>
      </c>
      <c r="Q311" s="38">
        <v>0</v>
      </c>
    </row>
    <row r="312" spans="1:17" s="8" customFormat="1" ht="15" customHeight="1" x14ac:dyDescent="0.2">
      <c r="A312" s="97" t="s">
        <v>0</v>
      </c>
      <c r="B312" s="98"/>
      <c r="C312" s="9" t="s">
        <v>0</v>
      </c>
      <c r="D312" s="9" t="s">
        <v>45</v>
      </c>
      <c r="E312" s="99" t="s">
        <v>46</v>
      </c>
      <c r="F312" s="100"/>
      <c r="G312" s="101"/>
      <c r="H312" s="102">
        <v>14500</v>
      </c>
      <c r="I312" s="103"/>
      <c r="J312" s="10">
        <f t="shared" si="32"/>
        <v>3272.68</v>
      </c>
      <c r="K312" s="7">
        <f t="shared" si="29"/>
        <v>22.570206896551724</v>
      </c>
      <c r="L312" s="40">
        <v>14500</v>
      </c>
      <c r="M312" s="42">
        <v>3272.68</v>
      </c>
      <c r="N312" s="43">
        <f t="shared" si="30"/>
        <v>22.570206896551724</v>
      </c>
      <c r="O312" s="40">
        <v>0</v>
      </c>
      <c r="P312" s="40">
        <v>0</v>
      </c>
      <c r="Q312" s="38">
        <v>0</v>
      </c>
    </row>
    <row r="313" spans="1:17" s="8" customFormat="1" ht="15" customHeight="1" x14ac:dyDescent="0.2">
      <c r="A313" s="97" t="s">
        <v>0</v>
      </c>
      <c r="B313" s="98"/>
      <c r="C313" s="9" t="s">
        <v>0</v>
      </c>
      <c r="D313" s="9" t="s">
        <v>47</v>
      </c>
      <c r="E313" s="99" t="s">
        <v>48</v>
      </c>
      <c r="F313" s="100"/>
      <c r="G313" s="101"/>
      <c r="H313" s="102">
        <v>8500</v>
      </c>
      <c r="I313" s="103"/>
      <c r="J313" s="10">
        <f t="shared" si="32"/>
        <v>4440</v>
      </c>
      <c r="K313" s="7">
        <f t="shared" si="29"/>
        <v>52.235294117647058</v>
      </c>
      <c r="L313" s="40">
        <v>8500</v>
      </c>
      <c r="M313" s="42">
        <v>4440</v>
      </c>
      <c r="N313" s="43">
        <f t="shared" si="30"/>
        <v>52.235294117647058</v>
      </c>
      <c r="O313" s="40">
        <v>0</v>
      </c>
      <c r="P313" s="40">
        <v>0</v>
      </c>
      <c r="Q313" s="38">
        <v>0</v>
      </c>
    </row>
    <row r="314" spans="1:17" s="8" customFormat="1" ht="15" customHeight="1" x14ac:dyDescent="0.2">
      <c r="A314" s="97" t="s">
        <v>0</v>
      </c>
      <c r="B314" s="98"/>
      <c r="C314" s="9" t="s">
        <v>0</v>
      </c>
      <c r="D314" s="9" t="s">
        <v>49</v>
      </c>
      <c r="E314" s="99" t="s">
        <v>50</v>
      </c>
      <c r="F314" s="100"/>
      <c r="G314" s="101"/>
      <c r="H314" s="102">
        <v>2000</v>
      </c>
      <c r="I314" s="103"/>
      <c r="J314" s="10">
        <f t="shared" si="32"/>
        <v>0</v>
      </c>
      <c r="K314" s="7">
        <f t="shared" si="29"/>
        <v>0</v>
      </c>
      <c r="L314" s="40">
        <v>2000</v>
      </c>
      <c r="M314" s="42">
        <v>0</v>
      </c>
      <c r="N314" s="43">
        <f t="shared" ref="N314:N345" si="33">M314/L314*100</f>
        <v>0</v>
      </c>
      <c r="O314" s="40">
        <v>0</v>
      </c>
      <c r="P314" s="40">
        <v>0</v>
      </c>
      <c r="Q314" s="38">
        <v>0</v>
      </c>
    </row>
    <row r="315" spans="1:17" s="8" customFormat="1" ht="15" customHeight="1" x14ac:dyDescent="0.2">
      <c r="A315" s="97" t="s">
        <v>0</v>
      </c>
      <c r="B315" s="98"/>
      <c r="C315" s="9" t="s">
        <v>0</v>
      </c>
      <c r="D315" s="9" t="s">
        <v>51</v>
      </c>
      <c r="E315" s="99" t="s">
        <v>52</v>
      </c>
      <c r="F315" s="100"/>
      <c r="G315" s="101"/>
      <c r="H315" s="102">
        <v>30000</v>
      </c>
      <c r="I315" s="103"/>
      <c r="J315" s="10">
        <f t="shared" si="32"/>
        <v>8432.9599999999991</v>
      </c>
      <c r="K315" s="7">
        <f t="shared" si="29"/>
        <v>28.109866666666665</v>
      </c>
      <c r="L315" s="40">
        <v>30000</v>
      </c>
      <c r="M315" s="42">
        <v>8432.9599999999991</v>
      </c>
      <c r="N315" s="43">
        <f t="shared" si="33"/>
        <v>28.109866666666665</v>
      </c>
      <c r="O315" s="40">
        <v>0</v>
      </c>
      <c r="P315" s="40">
        <v>0</v>
      </c>
      <c r="Q315" s="38">
        <v>0</v>
      </c>
    </row>
    <row r="316" spans="1:17" s="8" customFormat="1" ht="15" customHeight="1" x14ac:dyDescent="0.2">
      <c r="A316" s="97" t="s">
        <v>0</v>
      </c>
      <c r="B316" s="98"/>
      <c r="C316" s="9" t="s">
        <v>0</v>
      </c>
      <c r="D316" s="9" t="s">
        <v>88</v>
      </c>
      <c r="E316" s="99" t="s">
        <v>89</v>
      </c>
      <c r="F316" s="100"/>
      <c r="G316" s="101"/>
      <c r="H316" s="102">
        <v>4000</v>
      </c>
      <c r="I316" s="103"/>
      <c r="J316" s="10">
        <f t="shared" si="32"/>
        <v>1632.41</v>
      </c>
      <c r="K316" s="7">
        <f t="shared" si="29"/>
        <v>40.810250000000003</v>
      </c>
      <c r="L316" s="40">
        <v>4000</v>
      </c>
      <c r="M316" s="42">
        <v>1632.41</v>
      </c>
      <c r="N316" s="43">
        <f t="shared" si="33"/>
        <v>40.810250000000003</v>
      </c>
      <c r="O316" s="40">
        <v>0</v>
      </c>
      <c r="P316" s="40">
        <v>0</v>
      </c>
      <c r="Q316" s="38">
        <v>0</v>
      </c>
    </row>
    <row r="317" spans="1:17" s="8" customFormat="1" ht="15" customHeight="1" x14ac:dyDescent="0.2">
      <c r="A317" s="97" t="s">
        <v>0</v>
      </c>
      <c r="B317" s="98"/>
      <c r="C317" s="9" t="s">
        <v>0</v>
      </c>
      <c r="D317" s="9" t="s">
        <v>53</v>
      </c>
      <c r="E317" s="99" t="s">
        <v>54</v>
      </c>
      <c r="F317" s="100"/>
      <c r="G317" s="101"/>
      <c r="H317" s="102">
        <v>15000</v>
      </c>
      <c r="I317" s="103"/>
      <c r="J317" s="10">
        <f t="shared" si="32"/>
        <v>7068.39</v>
      </c>
      <c r="K317" s="7">
        <f t="shared" si="29"/>
        <v>47.122600000000006</v>
      </c>
      <c r="L317" s="40">
        <v>15000</v>
      </c>
      <c r="M317" s="42">
        <v>7068.39</v>
      </c>
      <c r="N317" s="43">
        <f t="shared" si="33"/>
        <v>47.122600000000006</v>
      </c>
      <c r="O317" s="40">
        <v>0</v>
      </c>
      <c r="P317" s="40">
        <v>0</v>
      </c>
      <c r="Q317" s="38">
        <v>0</v>
      </c>
    </row>
    <row r="318" spans="1:17" s="8" customFormat="1" ht="15" customHeight="1" x14ac:dyDescent="0.2">
      <c r="A318" s="97" t="s">
        <v>0</v>
      </c>
      <c r="B318" s="98"/>
      <c r="C318" s="9" t="s">
        <v>0</v>
      </c>
      <c r="D318" s="9" t="s">
        <v>37</v>
      </c>
      <c r="E318" s="99" t="s">
        <v>38</v>
      </c>
      <c r="F318" s="100"/>
      <c r="G318" s="101"/>
      <c r="H318" s="102">
        <v>1500</v>
      </c>
      <c r="I318" s="103"/>
      <c r="J318" s="10">
        <f t="shared" si="32"/>
        <v>0</v>
      </c>
      <c r="K318" s="7">
        <f t="shared" si="29"/>
        <v>0</v>
      </c>
      <c r="L318" s="40">
        <v>1500</v>
      </c>
      <c r="M318" s="42">
        <v>0</v>
      </c>
      <c r="N318" s="43">
        <f t="shared" si="33"/>
        <v>0</v>
      </c>
      <c r="O318" s="40">
        <v>0</v>
      </c>
      <c r="P318" s="40">
        <v>0</v>
      </c>
      <c r="Q318" s="38">
        <v>0</v>
      </c>
    </row>
    <row r="319" spans="1:17" s="8" customFormat="1" ht="15" customHeight="1" x14ac:dyDescent="0.2">
      <c r="A319" s="97" t="s">
        <v>0</v>
      </c>
      <c r="B319" s="98"/>
      <c r="C319" s="9" t="s">
        <v>0</v>
      </c>
      <c r="D319" s="9" t="s">
        <v>55</v>
      </c>
      <c r="E319" s="99" t="s">
        <v>56</v>
      </c>
      <c r="F319" s="100"/>
      <c r="G319" s="101"/>
      <c r="H319" s="102">
        <v>9000</v>
      </c>
      <c r="I319" s="103"/>
      <c r="J319" s="10">
        <f t="shared" si="32"/>
        <v>5967.23</v>
      </c>
      <c r="K319" s="7">
        <f t="shared" si="29"/>
        <v>66.302555555555557</v>
      </c>
      <c r="L319" s="40">
        <v>9000</v>
      </c>
      <c r="M319" s="42">
        <v>5967.23</v>
      </c>
      <c r="N319" s="43">
        <f t="shared" si="33"/>
        <v>66.302555555555557</v>
      </c>
      <c r="O319" s="40">
        <v>0</v>
      </c>
      <c r="P319" s="40">
        <v>0</v>
      </c>
      <c r="Q319" s="38">
        <v>0</v>
      </c>
    </row>
    <row r="320" spans="1:17" s="8" customFormat="1" ht="15" customHeight="1" x14ac:dyDescent="0.2">
      <c r="A320" s="97" t="s">
        <v>0</v>
      </c>
      <c r="B320" s="98"/>
      <c r="C320" s="9" t="s">
        <v>0</v>
      </c>
      <c r="D320" s="9" t="s">
        <v>92</v>
      </c>
      <c r="E320" s="99" t="s">
        <v>93</v>
      </c>
      <c r="F320" s="100"/>
      <c r="G320" s="101"/>
      <c r="H320" s="102">
        <v>1000</v>
      </c>
      <c r="I320" s="103"/>
      <c r="J320" s="10">
        <f t="shared" si="32"/>
        <v>0</v>
      </c>
      <c r="K320" s="7">
        <f t="shared" si="29"/>
        <v>0</v>
      </c>
      <c r="L320" s="40">
        <v>1000</v>
      </c>
      <c r="M320" s="42">
        <v>0</v>
      </c>
      <c r="N320" s="43">
        <f t="shared" si="33"/>
        <v>0</v>
      </c>
      <c r="O320" s="40">
        <v>0</v>
      </c>
      <c r="P320" s="40">
        <v>0</v>
      </c>
      <c r="Q320" s="38">
        <v>0</v>
      </c>
    </row>
    <row r="321" spans="1:17" s="8" customFormat="1" ht="18.600000000000001" customHeight="1" x14ac:dyDescent="0.2">
      <c r="A321" s="97" t="s">
        <v>0</v>
      </c>
      <c r="B321" s="98"/>
      <c r="C321" s="9" t="s">
        <v>0</v>
      </c>
      <c r="D321" s="9" t="s">
        <v>94</v>
      </c>
      <c r="E321" s="99" t="s">
        <v>95</v>
      </c>
      <c r="F321" s="100"/>
      <c r="G321" s="101"/>
      <c r="H321" s="102">
        <v>3000</v>
      </c>
      <c r="I321" s="103"/>
      <c r="J321" s="10">
        <f t="shared" si="32"/>
        <v>2751</v>
      </c>
      <c r="K321" s="7">
        <f t="shared" si="29"/>
        <v>91.7</v>
      </c>
      <c r="L321" s="40">
        <v>3000</v>
      </c>
      <c r="M321" s="42">
        <v>2751</v>
      </c>
      <c r="N321" s="43">
        <f t="shared" si="33"/>
        <v>91.7</v>
      </c>
      <c r="O321" s="40">
        <v>0</v>
      </c>
      <c r="P321" s="40">
        <v>0</v>
      </c>
      <c r="Q321" s="38">
        <v>0</v>
      </c>
    </row>
    <row r="322" spans="1:17" s="8" customFormat="1" ht="15" customHeight="1" x14ac:dyDescent="0.2">
      <c r="A322" s="97" t="s">
        <v>0</v>
      </c>
      <c r="B322" s="98"/>
      <c r="C322" s="9" t="s">
        <v>202</v>
      </c>
      <c r="D322" s="9" t="s">
        <v>0</v>
      </c>
      <c r="E322" s="99" t="s">
        <v>203</v>
      </c>
      <c r="F322" s="100"/>
      <c r="G322" s="101"/>
      <c r="H322" s="102">
        <v>120000</v>
      </c>
      <c r="I322" s="103"/>
      <c r="J322" s="10">
        <f>J323</f>
        <v>46546</v>
      </c>
      <c r="K322" s="7">
        <f t="shared" si="29"/>
        <v>38.788333333333334</v>
      </c>
      <c r="L322" s="39">
        <f>L323</f>
        <v>120000</v>
      </c>
      <c r="M322" s="14">
        <f>M323</f>
        <v>46546</v>
      </c>
      <c r="N322" s="43">
        <f t="shared" si="33"/>
        <v>38.788333333333334</v>
      </c>
      <c r="O322" s="39">
        <f>O323</f>
        <v>0</v>
      </c>
      <c r="P322" s="39">
        <f>P323</f>
        <v>0</v>
      </c>
      <c r="Q322" s="38">
        <v>0</v>
      </c>
    </row>
    <row r="323" spans="1:17" s="8" customFormat="1" ht="15" customHeight="1" x14ac:dyDescent="0.2">
      <c r="A323" s="97" t="s">
        <v>0</v>
      </c>
      <c r="B323" s="98"/>
      <c r="C323" s="9" t="s">
        <v>0</v>
      </c>
      <c r="D323" s="9" t="s">
        <v>51</v>
      </c>
      <c r="E323" s="99" t="s">
        <v>52</v>
      </c>
      <c r="F323" s="100"/>
      <c r="G323" s="101"/>
      <c r="H323" s="102">
        <v>120000</v>
      </c>
      <c r="I323" s="103"/>
      <c r="J323" s="10">
        <f>M323</f>
        <v>46546</v>
      </c>
      <c r="K323" s="7">
        <f t="shared" si="29"/>
        <v>38.788333333333334</v>
      </c>
      <c r="L323" s="40">
        <v>120000</v>
      </c>
      <c r="M323" s="42">
        <v>46546</v>
      </c>
      <c r="N323" s="43">
        <f t="shared" si="33"/>
        <v>38.788333333333334</v>
      </c>
      <c r="O323" s="40">
        <v>0</v>
      </c>
      <c r="P323" s="40">
        <v>0</v>
      </c>
      <c r="Q323" s="38">
        <v>0</v>
      </c>
    </row>
    <row r="324" spans="1:17" s="8" customFormat="1" ht="15" customHeight="1" x14ac:dyDescent="0.2">
      <c r="A324" s="97" t="s">
        <v>0</v>
      </c>
      <c r="B324" s="98"/>
      <c r="C324" s="9" t="s">
        <v>204</v>
      </c>
      <c r="D324" s="9" t="s">
        <v>0</v>
      </c>
      <c r="E324" s="99" t="s">
        <v>205</v>
      </c>
      <c r="F324" s="100"/>
      <c r="G324" s="101"/>
      <c r="H324" s="102">
        <v>43450</v>
      </c>
      <c r="I324" s="103"/>
      <c r="J324" s="10">
        <f>J325</f>
        <v>26506</v>
      </c>
      <c r="K324" s="7">
        <f t="shared" si="29"/>
        <v>61.003452243958577</v>
      </c>
      <c r="L324" s="39">
        <f>L325</f>
        <v>43450</v>
      </c>
      <c r="M324" s="14">
        <f>M325</f>
        <v>26506</v>
      </c>
      <c r="N324" s="43">
        <f t="shared" si="33"/>
        <v>61.003452243958577</v>
      </c>
      <c r="O324" s="39">
        <f>O325</f>
        <v>0</v>
      </c>
      <c r="P324" s="39">
        <f>P325</f>
        <v>0</v>
      </c>
      <c r="Q324" s="38">
        <v>0</v>
      </c>
    </row>
    <row r="325" spans="1:17" s="8" customFormat="1" ht="15" customHeight="1" x14ac:dyDescent="0.2">
      <c r="A325" s="97" t="s">
        <v>0</v>
      </c>
      <c r="B325" s="98"/>
      <c r="C325" s="9" t="s">
        <v>0</v>
      </c>
      <c r="D325" s="9" t="s">
        <v>196</v>
      </c>
      <c r="E325" s="99" t="s">
        <v>197</v>
      </c>
      <c r="F325" s="100"/>
      <c r="G325" s="101"/>
      <c r="H325" s="102">
        <v>43450</v>
      </c>
      <c r="I325" s="103"/>
      <c r="J325" s="10">
        <f>M325</f>
        <v>26506</v>
      </c>
      <c r="K325" s="7">
        <f t="shared" si="29"/>
        <v>61.003452243958577</v>
      </c>
      <c r="L325" s="40">
        <v>43450</v>
      </c>
      <c r="M325" s="42">
        <v>26506</v>
      </c>
      <c r="N325" s="43">
        <f t="shared" si="33"/>
        <v>61.003452243958577</v>
      </c>
      <c r="O325" s="40">
        <v>0</v>
      </c>
      <c r="P325" s="40">
        <v>0</v>
      </c>
      <c r="Q325" s="38">
        <v>0</v>
      </c>
    </row>
    <row r="326" spans="1:17" s="4" customFormat="1" ht="15" customHeight="1" x14ac:dyDescent="0.2">
      <c r="A326" s="104" t="s">
        <v>206</v>
      </c>
      <c r="B326" s="105"/>
      <c r="C326" s="11" t="s">
        <v>0</v>
      </c>
      <c r="D326" s="11" t="s">
        <v>0</v>
      </c>
      <c r="E326" s="106" t="s">
        <v>207</v>
      </c>
      <c r="F326" s="107"/>
      <c r="G326" s="108"/>
      <c r="H326" s="109">
        <v>46000</v>
      </c>
      <c r="I326" s="110"/>
      <c r="J326" s="47">
        <f>J327+J329+J331+J334</f>
        <v>20066.11</v>
      </c>
      <c r="K326" s="48">
        <f t="shared" si="29"/>
        <v>43.621978260869568</v>
      </c>
      <c r="L326" s="41">
        <f>L327+L329+L331+L334</f>
        <v>46000</v>
      </c>
      <c r="M326" s="44">
        <f>M327+M329+M331+M334</f>
        <v>20066.11</v>
      </c>
      <c r="N326" s="51">
        <f t="shared" si="33"/>
        <v>43.621978260869568</v>
      </c>
      <c r="O326" s="41">
        <f>O327+O329+O331+O334</f>
        <v>0</v>
      </c>
      <c r="P326" s="41">
        <f>P327+P329+P331+P334</f>
        <v>0</v>
      </c>
      <c r="Q326" s="49">
        <v>0</v>
      </c>
    </row>
    <row r="327" spans="1:17" s="8" customFormat="1" ht="15" customHeight="1" x14ac:dyDescent="0.2">
      <c r="A327" s="97" t="s">
        <v>0</v>
      </c>
      <c r="B327" s="98"/>
      <c r="C327" s="9" t="s">
        <v>208</v>
      </c>
      <c r="D327" s="9" t="s">
        <v>0</v>
      </c>
      <c r="E327" s="99" t="s">
        <v>209</v>
      </c>
      <c r="F327" s="100"/>
      <c r="G327" s="101"/>
      <c r="H327" s="102">
        <v>15000</v>
      </c>
      <c r="I327" s="103"/>
      <c r="J327" s="10">
        <f>J328</f>
        <v>3256.16</v>
      </c>
      <c r="K327" s="7">
        <f t="shared" si="29"/>
        <v>21.70773333333333</v>
      </c>
      <c r="L327" s="39">
        <f>L328</f>
        <v>15000</v>
      </c>
      <c r="M327" s="14">
        <f>M328</f>
        <v>3256.16</v>
      </c>
      <c r="N327" s="43">
        <f t="shared" si="33"/>
        <v>21.70773333333333</v>
      </c>
      <c r="O327" s="39">
        <f>O328</f>
        <v>0</v>
      </c>
      <c r="P327" s="39">
        <f>P328</f>
        <v>0</v>
      </c>
      <c r="Q327" s="38">
        <v>0</v>
      </c>
    </row>
    <row r="328" spans="1:17" s="8" customFormat="1" ht="18.600000000000001" customHeight="1" x14ac:dyDescent="0.2">
      <c r="A328" s="97" t="s">
        <v>0</v>
      </c>
      <c r="B328" s="98"/>
      <c r="C328" s="9" t="s">
        <v>0</v>
      </c>
      <c r="D328" s="9" t="s">
        <v>142</v>
      </c>
      <c r="E328" s="99" t="s">
        <v>143</v>
      </c>
      <c r="F328" s="100"/>
      <c r="G328" s="101"/>
      <c r="H328" s="102">
        <v>15000</v>
      </c>
      <c r="I328" s="103"/>
      <c r="J328" s="10">
        <f>M328</f>
        <v>3256.16</v>
      </c>
      <c r="K328" s="7">
        <f t="shared" si="29"/>
        <v>21.70773333333333</v>
      </c>
      <c r="L328" s="40">
        <v>15000</v>
      </c>
      <c r="M328" s="42">
        <v>3256.16</v>
      </c>
      <c r="N328" s="43">
        <f t="shared" si="33"/>
        <v>21.70773333333333</v>
      </c>
      <c r="O328" s="40">
        <v>0</v>
      </c>
      <c r="P328" s="40">
        <v>0</v>
      </c>
      <c r="Q328" s="38">
        <v>0</v>
      </c>
    </row>
    <row r="329" spans="1:17" s="8" customFormat="1" ht="19.7" customHeight="1" x14ac:dyDescent="0.2">
      <c r="A329" s="97" t="s">
        <v>0</v>
      </c>
      <c r="B329" s="98"/>
      <c r="C329" s="9" t="s">
        <v>210</v>
      </c>
      <c r="D329" s="9" t="s">
        <v>0</v>
      </c>
      <c r="E329" s="99" t="s">
        <v>211</v>
      </c>
      <c r="F329" s="100"/>
      <c r="G329" s="101"/>
      <c r="H329" s="102">
        <v>5000</v>
      </c>
      <c r="I329" s="103"/>
      <c r="J329" s="10">
        <f>J330</f>
        <v>0</v>
      </c>
      <c r="K329" s="7">
        <f t="shared" si="29"/>
        <v>0</v>
      </c>
      <c r="L329" s="39">
        <f>L330</f>
        <v>5000</v>
      </c>
      <c r="M329" s="14">
        <f>M330</f>
        <v>0</v>
      </c>
      <c r="N329" s="43">
        <f t="shared" si="33"/>
        <v>0</v>
      </c>
      <c r="O329" s="39">
        <f>O330</f>
        <v>0</v>
      </c>
      <c r="P329" s="39">
        <f>P330</f>
        <v>0</v>
      </c>
      <c r="Q329" s="38">
        <v>0</v>
      </c>
    </row>
    <row r="330" spans="1:17" s="8" customFormat="1" ht="15" customHeight="1" x14ac:dyDescent="0.2">
      <c r="A330" s="97" t="s">
        <v>0</v>
      </c>
      <c r="B330" s="98"/>
      <c r="C330" s="9" t="s">
        <v>0</v>
      </c>
      <c r="D330" s="9" t="s">
        <v>51</v>
      </c>
      <c r="E330" s="99" t="s">
        <v>52</v>
      </c>
      <c r="F330" s="100"/>
      <c r="G330" s="101"/>
      <c r="H330" s="102">
        <v>5000</v>
      </c>
      <c r="I330" s="103"/>
      <c r="J330" s="10">
        <f>M330</f>
        <v>0</v>
      </c>
      <c r="K330" s="7">
        <f t="shared" si="29"/>
        <v>0</v>
      </c>
      <c r="L330" s="40">
        <v>5000</v>
      </c>
      <c r="M330" s="42">
        <v>0</v>
      </c>
      <c r="N330" s="43">
        <f t="shared" si="33"/>
        <v>0</v>
      </c>
      <c r="O330" s="40">
        <v>0</v>
      </c>
      <c r="P330" s="40">
        <v>0</v>
      </c>
      <c r="Q330" s="38">
        <v>0</v>
      </c>
    </row>
    <row r="331" spans="1:17" s="8" customFormat="1" ht="15" customHeight="1" x14ac:dyDescent="0.2">
      <c r="A331" s="97" t="s">
        <v>0</v>
      </c>
      <c r="B331" s="98"/>
      <c r="C331" s="9" t="s">
        <v>212</v>
      </c>
      <c r="D331" s="9" t="s">
        <v>0</v>
      </c>
      <c r="E331" s="99" t="s">
        <v>213</v>
      </c>
      <c r="F331" s="100"/>
      <c r="G331" s="101"/>
      <c r="H331" s="102">
        <v>16000</v>
      </c>
      <c r="I331" s="103"/>
      <c r="J331" s="10">
        <f>J332+J333</f>
        <v>10109.950000000001</v>
      </c>
      <c r="K331" s="7">
        <f t="shared" si="29"/>
        <v>63.187187500000007</v>
      </c>
      <c r="L331" s="39">
        <f>L332+L333</f>
        <v>16000</v>
      </c>
      <c r="M331" s="14">
        <f>M332+M333</f>
        <v>10109.950000000001</v>
      </c>
      <c r="N331" s="43">
        <f t="shared" si="33"/>
        <v>63.187187500000007</v>
      </c>
      <c r="O331" s="39">
        <f>O332+O333</f>
        <v>0</v>
      </c>
      <c r="P331" s="39">
        <f>P332+P333</f>
        <v>0</v>
      </c>
      <c r="Q331" s="38">
        <v>0</v>
      </c>
    </row>
    <row r="332" spans="1:17" s="8" customFormat="1" ht="15" customHeight="1" x14ac:dyDescent="0.2">
      <c r="A332" s="97" t="s">
        <v>0</v>
      </c>
      <c r="B332" s="98"/>
      <c r="C332" s="9" t="s">
        <v>0</v>
      </c>
      <c r="D332" s="9" t="s">
        <v>214</v>
      </c>
      <c r="E332" s="99" t="s">
        <v>215</v>
      </c>
      <c r="F332" s="100"/>
      <c r="G332" s="101"/>
      <c r="H332" s="102">
        <v>12000</v>
      </c>
      <c r="I332" s="103"/>
      <c r="J332" s="10">
        <f>M332</f>
        <v>9860</v>
      </c>
      <c r="K332" s="7">
        <f t="shared" ref="K332:K395" si="34">J332/H332*100</f>
        <v>82.166666666666671</v>
      </c>
      <c r="L332" s="40">
        <v>12000</v>
      </c>
      <c r="M332" s="42">
        <v>9860</v>
      </c>
      <c r="N332" s="43">
        <f t="shared" si="33"/>
        <v>82.166666666666671</v>
      </c>
      <c r="O332" s="40">
        <v>0</v>
      </c>
      <c r="P332" s="40">
        <v>0</v>
      </c>
      <c r="Q332" s="38">
        <v>0</v>
      </c>
    </row>
    <row r="333" spans="1:17" s="8" customFormat="1" ht="15" customHeight="1" x14ac:dyDescent="0.2">
      <c r="A333" s="97" t="s">
        <v>0</v>
      </c>
      <c r="B333" s="98"/>
      <c r="C333" s="9" t="s">
        <v>0</v>
      </c>
      <c r="D333" s="9" t="s">
        <v>216</v>
      </c>
      <c r="E333" s="99" t="s">
        <v>217</v>
      </c>
      <c r="F333" s="100"/>
      <c r="G333" s="101"/>
      <c r="H333" s="102">
        <v>4000</v>
      </c>
      <c r="I333" s="103"/>
      <c r="J333" s="10">
        <f>M333</f>
        <v>249.95</v>
      </c>
      <c r="K333" s="7">
        <f t="shared" si="34"/>
        <v>6.2487499999999994</v>
      </c>
      <c r="L333" s="40">
        <v>4000</v>
      </c>
      <c r="M333" s="42">
        <v>249.95</v>
      </c>
      <c r="N333" s="43">
        <f t="shared" si="33"/>
        <v>6.2487499999999994</v>
      </c>
      <c r="O333" s="40">
        <v>0</v>
      </c>
      <c r="P333" s="40">
        <v>0</v>
      </c>
      <c r="Q333" s="38">
        <v>0</v>
      </c>
    </row>
    <row r="334" spans="1:17" s="8" customFormat="1" ht="15" customHeight="1" x14ac:dyDescent="0.2">
      <c r="A334" s="97" t="s">
        <v>0</v>
      </c>
      <c r="B334" s="98"/>
      <c r="C334" s="9" t="s">
        <v>218</v>
      </c>
      <c r="D334" s="9" t="s">
        <v>0</v>
      </c>
      <c r="E334" s="99" t="s">
        <v>219</v>
      </c>
      <c r="F334" s="100"/>
      <c r="G334" s="101"/>
      <c r="H334" s="102">
        <v>10000</v>
      </c>
      <c r="I334" s="103"/>
      <c r="J334" s="10">
        <f>J335</f>
        <v>6700</v>
      </c>
      <c r="K334" s="7">
        <f t="shared" si="34"/>
        <v>67</v>
      </c>
      <c r="L334" s="39">
        <f>L335</f>
        <v>10000</v>
      </c>
      <c r="M334" s="14">
        <f>M335</f>
        <v>6700</v>
      </c>
      <c r="N334" s="43">
        <f t="shared" si="33"/>
        <v>67</v>
      </c>
      <c r="O334" s="39">
        <f>O335</f>
        <v>0</v>
      </c>
      <c r="P334" s="39">
        <f>P335</f>
        <v>0</v>
      </c>
      <c r="Q334" s="38">
        <v>0</v>
      </c>
    </row>
    <row r="335" spans="1:17" s="8" customFormat="1" ht="15" customHeight="1" x14ac:dyDescent="0.2">
      <c r="A335" s="97" t="s">
        <v>0</v>
      </c>
      <c r="B335" s="98"/>
      <c r="C335" s="9" t="s">
        <v>0</v>
      </c>
      <c r="D335" s="9" t="s">
        <v>214</v>
      </c>
      <c r="E335" s="99" t="s">
        <v>215</v>
      </c>
      <c r="F335" s="100"/>
      <c r="G335" s="101"/>
      <c r="H335" s="102">
        <v>10000</v>
      </c>
      <c r="I335" s="103"/>
      <c r="J335" s="10">
        <f>M335</f>
        <v>6700</v>
      </c>
      <c r="K335" s="7">
        <f t="shared" si="34"/>
        <v>67</v>
      </c>
      <c r="L335" s="40">
        <v>10000</v>
      </c>
      <c r="M335" s="42">
        <v>6700</v>
      </c>
      <c r="N335" s="43">
        <f t="shared" si="33"/>
        <v>67</v>
      </c>
      <c r="O335" s="40">
        <v>0</v>
      </c>
      <c r="P335" s="40">
        <v>0</v>
      </c>
      <c r="Q335" s="38">
        <v>0</v>
      </c>
    </row>
    <row r="336" spans="1:17" s="4" customFormat="1" ht="15" customHeight="1" x14ac:dyDescent="0.2">
      <c r="A336" s="104" t="s">
        <v>220</v>
      </c>
      <c r="B336" s="105"/>
      <c r="C336" s="11" t="s">
        <v>0</v>
      </c>
      <c r="D336" s="11" t="s">
        <v>0</v>
      </c>
      <c r="E336" s="106" t="s">
        <v>221</v>
      </c>
      <c r="F336" s="107"/>
      <c r="G336" s="108"/>
      <c r="H336" s="109">
        <v>5464314</v>
      </c>
      <c r="I336" s="110"/>
      <c r="J336" s="47">
        <f>J337+J345+J354+J356+J364+J366+J368+J370</f>
        <v>2831248.2799999993</v>
      </c>
      <c r="K336" s="48">
        <f t="shared" si="34"/>
        <v>51.813425802397141</v>
      </c>
      <c r="L336" s="41">
        <f>L337+L345+L354+L356+L364+L366+L368+L370</f>
        <v>5464314</v>
      </c>
      <c r="M336" s="44">
        <f>M337+M345+M354+M356+M364+M366+M368+M370</f>
        <v>2831248.2799999993</v>
      </c>
      <c r="N336" s="51">
        <f t="shared" si="33"/>
        <v>51.813425802397141</v>
      </c>
      <c r="O336" s="41">
        <f>O337+O345+O354+O356+O364+O366+O368+O370</f>
        <v>0</v>
      </c>
      <c r="P336" s="41">
        <f>P337+P345+P354+P356+P364+P366+P368+P370</f>
        <v>0</v>
      </c>
      <c r="Q336" s="49">
        <v>0</v>
      </c>
    </row>
    <row r="337" spans="1:17" s="8" customFormat="1" ht="15" customHeight="1" x14ac:dyDescent="0.2">
      <c r="A337" s="97" t="s">
        <v>0</v>
      </c>
      <c r="B337" s="98"/>
      <c r="C337" s="9" t="s">
        <v>222</v>
      </c>
      <c r="D337" s="9" t="s">
        <v>0</v>
      </c>
      <c r="E337" s="99" t="s">
        <v>223</v>
      </c>
      <c r="F337" s="100"/>
      <c r="G337" s="101"/>
      <c r="H337" s="102">
        <v>3722000</v>
      </c>
      <c r="I337" s="103"/>
      <c r="J337" s="10">
        <f>SUM(J338:J344)</f>
        <v>2008563.38</v>
      </c>
      <c r="K337" s="7">
        <f t="shared" si="34"/>
        <v>53.964626007522831</v>
      </c>
      <c r="L337" s="39">
        <f>SUM(L338:L344)</f>
        <v>3722000</v>
      </c>
      <c r="M337" s="14">
        <f>SUM(M338:M344)</f>
        <v>2008563.38</v>
      </c>
      <c r="N337" s="43">
        <f t="shared" si="33"/>
        <v>53.964626007522831</v>
      </c>
      <c r="O337" s="39">
        <f>SUM(O338:O344)</f>
        <v>0</v>
      </c>
      <c r="P337" s="39">
        <f>SUM(P338:P344)</f>
        <v>0</v>
      </c>
      <c r="Q337" s="38">
        <v>0</v>
      </c>
    </row>
    <row r="338" spans="1:17" s="8" customFormat="1" ht="39" customHeight="1" x14ac:dyDescent="0.2">
      <c r="A338" s="97" t="s">
        <v>0</v>
      </c>
      <c r="B338" s="98"/>
      <c r="C338" s="9" t="s">
        <v>0</v>
      </c>
      <c r="D338" s="9" t="s">
        <v>224</v>
      </c>
      <c r="E338" s="99" t="s">
        <v>225</v>
      </c>
      <c r="F338" s="100"/>
      <c r="G338" s="101"/>
      <c r="H338" s="102">
        <v>4000</v>
      </c>
      <c r="I338" s="103"/>
      <c r="J338" s="10">
        <f t="shared" ref="J338:J344" si="35">M338+P338</f>
        <v>3000</v>
      </c>
      <c r="K338" s="7">
        <f t="shared" si="34"/>
        <v>75</v>
      </c>
      <c r="L338" s="40">
        <v>4000</v>
      </c>
      <c r="M338" s="42">
        <v>3000</v>
      </c>
      <c r="N338" s="43">
        <f t="shared" si="33"/>
        <v>75</v>
      </c>
      <c r="O338" s="40">
        <v>0</v>
      </c>
      <c r="P338" s="40">
        <v>0</v>
      </c>
      <c r="Q338" s="38">
        <v>0</v>
      </c>
    </row>
    <row r="339" spans="1:17" s="8" customFormat="1" ht="15" customHeight="1" x14ac:dyDescent="0.2">
      <c r="A339" s="97" t="s">
        <v>0</v>
      </c>
      <c r="B339" s="98"/>
      <c r="C339" s="9" t="s">
        <v>0</v>
      </c>
      <c r="D339" s="9" t="s">
        <v>196</v>
      </c>
      <c r="E339" s="99" t="s">
        <v>197</v>
      </c>
      <c r="F339" s="100"/>
      <c r="G339" s="101"/>
      <c r="H339" s="102">
        <v>3654000</v>
      </c>
      <c r="I339" s="103"/>
      <c r="J339" s="10">
        <f t="shared" si="35"/>
        <v>1983235.4</v>
      </c>
      <c r="K339" s="7">
        <f t="shared" si="34"/>
        <v>54.275736179529275</v>
      </c>
      <c r="L339" s="40">
        <v>3654000</v>
      </c>
      <c r="M339" s="42">
        <v>1983235.4</v>
      </c>
      <c r="N339" s="43">
        <f t="shared" si="33"/>
        <v>54.275736179529275</v>
      </c>
      <c r="O339" s="40">
        <v>0</v>
      </c>
      <c r="P339" s="40">
        <v>0</v>
      </c>
      <c r="Q339" s="38">
        <v>0</v>
      </c>
    </row>
    <row r="340" spans="1:17" s="8" customFormat="1" ht="15" customHeight="1" x14ac:dyDescent="0.2">
      <c r="A340" s="97" t="s">
        <v>0</v>
      </c>
      <c r="B340" s="98"/>
      <c r="C340" s="9" t="s">
        <v>0</v>
      </c>
      <c r="D340" s="9" t="s">
        <v>31</v>
      </c>
      <c r="E340" s="99" t="s">
        <v>32</v>
      </c>
      <c r="F340" s="100"/>
      <c r="G340" s="101"/>
      <c r="H340" s="102">
        <v>34000</v>
      </c>
      <c r="I340" s="103"/>
      <c r="J340" s="10">
        <f t="shared" si="35"/>
        <v>13377.59</v>
      </c>
      <c r="K340" s="7">
        <f t="shared" si="34"/>
        <v>39.345852941176474</v>
      </c>
      <c r="L340" s="40">
        <v>34000</v>
      </c>
      <c r="M340" s="42">
        <v>13377.59</v>
      </c>
      <c r="N340" s="43">
        <f t="shared" si="33"/>
        <v>39.345852941176474</v>
      </c>
      <c r="O340" s="40">
        <v>0</v>
      </c>
      <c r="P340" s="40">
        <v>0</v>
      </c>
      <c r="Q340" s="38">
        <v>0</v>
      </c>
    </row>
    <row r="341" spans="1:17" s="8" customFormat="1" ht="15" customHeight="1" x14ac:dyDescent="0.2">
      <c r="A341" s="97" t="s">
        <v>0</v>
      </c>
      <c r="B341" s="98"/>
      <c r="C341" s="9" t="s">
        <v>0</v>
      </c>
      <c r="D341" s="9" t="s">
        <v>33</v>
      </c>
      <c r="E341" s="99" t="s">
        <v>34</v>
      </c>
      <c r="F341" s="100"/>
      <c r="G341" s="101"/>
      <c r="H341" s="102">
        <v>8000</v>
      </c>
      <c r="I341" s="103"/>
      <c r="J341" s="10">
        <f t="shared" si="35"/>
        <v>839.13</v>
      </c>
      <c r="K341" s="7">
        <f t="shared" si="34"/>
        <v>10.489125000000001</v>
      </c>
      <c r="L341" s="40">
        <v>8000</v>
      </c>
      <c r="M341" s="42">
        <v>839.13</v>
      </c>
      <c r="N341" s="43">
        <f t="shared" si="33"/>
        <v>10.489125000000001</v>
      </c>
      <c r="O341" s="40">
        <v>0</v>
      </c>
      <c r="P341" s="40">
        <v>0</v>
      </c>
      <c r="Q341" s="38">
        <v>0</v>
      </c>
    </row>
    <row r="342" spans="1:17" s="8" customFormat="1" ht="15" customHeight="1" x14ac:dyDescent="0.2">
      <c r="A342" s="97" t="s">
        <v>0</v>
      </c>
      <c r="B342" s="98"/>
      <c r="C342" s="9" t="s">
        <v>0</v>
      </c>
      <c r="D342" s="9" t="s">
        <v>45</v>
      </c>
      <c r="E342" s="99" t="s">
        <v>46</v>
      </c>
      <c r="F342" s="100"/>
      <c r="G342" s="101"/>
      <c r="H342" s="102">
        <v>10000</v>
      </c>
      <c r="I342" s="103"/>
      <c r="J342" s="10">
        <f t="shared" si="35"/>
        <v>3114.06</v>
      </c>
      <c r="K342" s="7">
        <f t="shared" si="34"/>
        <v>31.140600000000003</v>
      </c>
      <c r="L342" s="40">
        <v>10000</v>
      </c>
      <c r="M342" s="42">
        <v>3114.06</v>
      </c>
      <c r="N342" s="43">
        <f t="shared" si="33"/>
        <v>31.140600000000003</v>
      </c>
      <c r="O342" s="40">
        <v>0</v>
      </c>
      <c r="P342" s="40">
        <v>0</v>
      </c>
      <c r="Q342" s="38">
        <v>0</v>
      </c>
    </row>
    <row r="343" spans="1:17" s="8" customFormat="1" ht="15" customHeight="1" x14ac:dyDescent="0.2">
      <c r="A343" s="97" t="s">
        <v>0</v>
      </c>
      <c r="B343" s="98"/>
      <c r="C343" s="9" t="s">
        <v>0</v>
      </c>
      <c r="D343" s="9" t="s">
        <v>51</v>
      </c>
      <c r="E343" s="99" t="s">
        <v>52</v>
      </c>
      <c r="F343" s="100"/>
      <c r="G343" s="101"/>
      <c r="H343" s="102">
        <v>9000</v>
      </c>
      <c r="I343" s="103"/>
      <c r="J343" s="10">
        <f t="shared" si="35"/>
        <v>4568.2</v>
      </c>
      <c r="K343" s="7">
        <f t="shared" si="34"/>
        <v>50.757777777777783</v>
      </c>
      <c r="L343" s="40">
        <v>9000</v>
      </c>
      <c r="M343" s="42">
        <v>4568.2</v>
      </c>
      <c r="N343" s="43">
        <f t="shared" si="33"/>
        <v>50.757777777777783</v>
      </c>
      <c r="O343" s="40">
        <v>0</v>
      </c>
      <c r="P343" s="40">
        <v>0</v>
      </c>
      <c r="Q343" s="38">
        <v>0</v>
      </c>
    </row>
    <row r="344" spans="1:17" s="8" customFormat="1" ht="18.600000000000001" customHeight="1" x14ac:dyDescent="0.2">
      <c r="A344" s="97" t="s">
        <v>0</v>
      </c>
      <c r="B344" s="98"/>
      <c r="C344" s="9" t="s">
        <v>0</v>
      </c>
      <c r="D344" s="9" t="s">
        <v>94</v>
      </c>
      <c r="E344" s="99" t="s">
        <v>95</v>
      </c>
      <c r="F344" s="100"/>
      <c r="G344" s="101"/>
      <c r="H344" s="102">
        <v>3000</v>
      </c>
      <c r="I344" s="103"/>
      <c r="J344" s="10">
        <f t="shared" si="35"/>
        <v>429</v>
      </c>
      <c r="K344" s="7">
        <f t="shared" si="34"/>
        <v>14.299999999999999</v>
      </c>
      <c r="L344" s="40">
        <v>3000</v>
      </c>
      <c r="M344" s="42">
        <v>429</v>
      </c>
      <c r="N344" s="43">
        <f t="shared" si="33"/>
        <v>14.299999999999999</v>
      </c>
      <c r="O344" s="40">
        <v>0</v>
      </c>
      <c r="P344" s="40">
        <v>0</v>
      </c>
      <c r="Q344" s="38">
        <v>0</v>
      </c>
    </row>
    <row r="345" spans="1:17" s="8" customFormat="1" ht="29.45" customHeight="1" x14ac:dyDescent="0.2">
      <c r="A345" s="97" t="s">
        <v>0</v>
      </c>
      <c r="B345" s="98"/>
      <c r="C345" s="9" t="s">
        <v>226</v>
      </c>
      <c r="D345" s="9" t="s">
        <v>0</v>
      </c>
      <c r="E345" s="99" t="s">
        <v>227</v>
      </c>
      <c r="F345" s="100"/>
      <c r="G345" s="101"/>
      <c r="H345" s="102">
        <v>1486000</v>
      </c>
      <c r="I345" s="103"/>
      <c r="J345" s="10">
        <f>SUM(J346:J353)</f>
        <v>799708.6399999999</v>
      </c>
      <c r="K345" s="7">
        <f t="shared" si="34"/>
        <v>53.816193808882893</v>
      </c>
      <c r="L345" s="39">
        <f>SUM(L346:L353)</f>
        <v>1486000</v>
      </c>
      <c r="M345" s="14">
        <f>SUM(M346:M353)</f>
        <v>799708.6399999999</v>
      </c>
      <c r="N345" s="43">
        <f t="shared" si="33"/>
        <v>53.816193808882893</v>
      </c>
      <c r="O345" s="39">
        <f>SUM(O346:O353)</f>
        <v>0</v>
      </c>
      <c r="P345" s="39">
        <f>SUM(P346:P353)</f>
        <v>0</v>
      </c>
      <c r="Q345" s="38">
        <v>0</v>
      </c>
    </row>
    <row r="346" spans="1:17" s="8" customFormat="1" ht="38.450000000000003" customHeight="1" x14ac:dyDescent="0.2">
      <c r="A346" s="97" t="s">
        <v>0</v>
      </c>
      <c r="B346" s="98"/>
      <c r="C346" s="9" t="s">
        <v>0</v>
      </c>
      <c r="D346" s="9" t="s">
        <v>224</v>
      </c>
      <c r="E346" s="99" t="s">
        <v>225</v>
      </c>
      <c r="F346" s="100"/>
      <c r="G346" s="101"/>
      <c r="H346" s="102">
        <v>6000</v>
      </c>
      <c r="I346" s="103"/>
      <c r="J346" s="10">
        <f t="shared" ref="J346:J353" si="36">M346+P346</f>
        <v>2424.64</v>
      </c>
      <c r="K346" s="7">
        <f t="shared" si="34"/>
        <v>40.410666666666664</v>
      </c>
      <c r="L346" s="40">
        <v>6000</v>
      </c>
      <c r="M346" s="42">
        <v>2424.64</v>
      </c>
      <c r="N346" s="43">
        <f t="shared" ref="N346:N377" si="37">M346/L346*100</f>
        <v>40.410666666666664</v>
      </c>
      <c r="O346" s="40">
        <v>0</v>
      </c>
      <c r="P346" s="40">
        <v>0</v>
      </c>
      <c r="Q346" s="38">
        <v>0</v>
      </c>
    </row>
    <row r="347" spans="1:17" s="8" customFormat="1" ht="15" customHeight="1" x14ac:dyDescent="0.2">
      <c r="A347" s="97" t="s">
        <v>0</v>
      </c>
      <c r="B347" s="98"/>
      <c r="C347" s="9" t="s">
        <v>0</v>
      </c>
      <c r="D347" s="9" t="s">
        <v>196</v>
      </c>
      <c r="E347" s="99" t="s">
        <v>197</v>
      </c>
      <c r="F347" s="100"/>
      <c r="G347" s="101"/>
      <c r="H347" s="102">
        <v>1348000</v>
      </c>
      <c r="I347" s="103"/>
      <c r="J347" s="10">
        <f t="shared" si="36"/>
        <v>739116.39</v>
      </c>
      <c r="K347" s="7">
        <f t="shared" si="34"/>
        <v>54.830592729970327</v>
      </c>
      <c r="L347" s="40">
        <v>1348000</v>
      </c>
      <c r="M347" s="42">
        <v>739116.39</v>
      </c>
      <c r="N347" s="43">
        <f t="shared" si="37"/>
        <v>54.830592729970327</v>
      </c>
      <c r="O347" s="40">
        <v>0</v>
      </c>
      <c r="P347" s="40">
        <v>0</v>
      </c>
      <c r="Q347" s="38">
        <v>0</v>
      </c>
    </row>
    <row r="348" spans="1:17" s="8" customFormat="1" ht="15" customHeight="1" x14ac:dyDescent="0.2">
      <c r="A348" s="97" t="s">
        <v>0</v>
      </c>
      <c r="B348" s="98"/>
      <c r="C348" s="9" t="s">
        <v>0</v>
      </c>
      <c r="D348" s="9" t="s">
        <v>31</v>
      </c>
      <c r="E348" s="99" t="s">
        <v>32</v>
      </c>
      <c r="F348" s="100"/>
      <c r="G348" s="101"/>
      <c r="H348" s="102">
        <v>28000</v>
      </c>
      <c r="I348" s="103"/>
      <c r="J348" s="10">
        <f t="shared" si="36"/>
        <v>12953.88</v>
      </c>
      <c r="K348" s="7">
        <f t="shared" si="34"/>
        <v>46.263857142857141</v>
      </c>
      <c r="L348" s="40">
        <v>28000</v>
      </c>
      <c r="M348" s="42">
        <v>12953.88</v>
      </c>
      <c r="N348" s="43">
        <f t="shared" si="37"/>
        <v>46.263857142857141</v>
      </c>
      <c r="O348" s="40">
        <v>0</v>
      </c>
      <c r="P348" s="40">
        <v>0</v>
      </c>
      <c r="Q348" s="38">
        <v>0</v>
      </c>
    </row>
    <row r="349" spans="1:17" s="8" customFormat="1" ht="15" customHeight="1" x14ac:dyDescent="0.2">
      <c r="A349" s="97" t="s">
        <v>0</v>
      </c>
      <c r="B349" s="98"/>
      <c r="C349" s="9" t="s">
        <v>0</v>
      </c>
      <c r="D349" s="9" t="s">
        <v>33</v>
      </c>
      <c r="E349" s="99" t="s">
        <v>34</v>
      </c>
      <c r="F349" s="100"/>
      <c r="G349" s="101"/>
      <c r="H349" s="102">
        <v>90000</v>
      </c>
      <c r="I349" s="103"/>
      <c r="J349" s="10">
        <f t="shared" si="36"/>
        <v>41392.839999999997</v>
      </c>
      <c r="K349" s="7">
        <f t="shared" si="34"/>
        <v>45.992044444444439</v>
      </c>
      <c r="L349" s="40">
        <v>90000</v>
      </c>
      <c r="M349" s="42">
        <v>41392.839999999997</v>
      </c>
      <c r="N349" s="43">
        <f t="shared" si="37"/>
        <v>45.992044444444439</v>
      </c>
      <c r="O349" s="40">
        <v>0</v>
      </c>
      <c r="P349" s="40">
        <v>0</v>
      </c>
      <c r="Q349" s="38">
        <v>0</v>
      </c>
    </row>
    <row r="350" spans="1:17" s="8" customFormat="1" ht="18.600000000000001" customHeight="1" x14ac:dyDescent="0.2">
      <c r="A350" s="97" t="s">
        <v>0</v>
      </c>
      <c r="B350" s="98"/>
      <c r="C350" s="9" t="s">
        <v>0</v>
      </c>
      <c r="D350" s="9" t="s">
        <v>35</v>
      </c>
      <c r="E350" s="99" t="s">
        <v>36</v>
      </c>
      <c r="F350" s="100"/>
      <c r="G350" s="101"/>
      <c r="H350" s="102">
        <v>1000</v>
      </c>
      <c r="I350" s="103"/>
      <c r="J350" s="10">
        <f t="shared" si="36"/>
        <v>0</v>
      </c>
      <c r="K350" s="7">
        <f t="shared" si="34"/>
        <v>0</v>
      </c>
      <c r="L350" s="40">
        <v>1000</v>
      </c>
      <c r="M350" s="42">
        <v>0</v>
      </c>
      <c r="N350" s="43">
        <f t="shared" si="37"/>
        <v>0</v>
      </c>
      <c r="O350" s="40">
        <v>0</v>
      </c>
      <c r="P350" s="40">
        <v>0</v>
      </c>
      <c r="Q350" s="38">
        <v>0</v>
      </c>
    </row>
    <row r="351" spans="1:17" s="8" customFormat="1" ht="15" customHeight="1" x14ac:dyDescent="0.2">
      <c r="A351" s="97" t="s">
        <v>0</v>
      </c>
      <c r="B351" s="98"/>
      <c r="C351" s="9" t="s">
        <v>0</v>
      </c>
      <c r="D351" s="9" t="s">
        <v>45</v>
      </c>
      <c r="E351" s="99" t="s">
        <v>46</v>
      </c>
      <c r="F351" s="100"/>
      <c r="G351" s="101"/>
      <c r="H351" s="102">
        <v>5000</v>
      </c>
      <c r="I351" s="103"/>
      <c r="J351" s="10">
        <f t="shared" si="36"/>
        <v>578.94000000000005</v>
      </c>
      <c r="K351" s="7">
        <f t="shared" si="34"/>
        <v>11.578800000000001</v>
      </c>
      <c r="L351" s="40">
        <v>5000</v>
      </c>
      <c r="M351" s="42">
        <v>578.94000000000005</v>
      </c>
      <c r="N351" s="43">
        <f t="shared" si="37"/>
        <v>11.578800000000001</v>
      </c>
      <c r="O351" s="40">
        <v>0</v>
      </c>
      <c r="P351" s="40">
        <v>0</v>
      </c>
      <c r="Q351" s="38">
        <v>0</v>
      </c>
    </row>
    <row r="352" spans="1:17" s="8" customFormat="1" ht="15" customHeight="1" x14ac:dyDescent="0.2">
      <c r="A352" s="97" t="s">
        <v>0</v>
      </c>
      <c r="B352" s="98"/>
      <c r="C352" s="9" t="s">
        <v>0</v>
      </c>
      <c r="D352" s="9" t="s">
        <v>51</v>
      </c>
      <c r="E352" s="99" t="s">
        <v>52</v>
      </c>
      <c r="F352" s="100"/>
      <c r="G352" s="101"/>
      <c r="H352" s="102">
        <v>5000</v>
      </c>
      <c r="I352" s="103"/>
      <c r="J352" s="10">
        <f t="shared" si="36"/>
        <v>2443.9499999999998</v>
      </c>
      <c r="K352" s="7">
        <f t="shared" si="34"/>
        <v>48.878999999999998</v>
      </c>
      <c r="L352" s="40">
        <v>5000</v>
      </c>
      <c r="M352" s="42">
        <v>2443.9499999999998</v>
      </c>
      <c r="N352" s="43">
        <f t="shared" si="37"/>
        <v>48.878999999999998</v>
      </c>
      <c r="O352" s="40">
        <v>0</v>
      </c>
      <c r="P352" s="40">
        <v>0</v>
      </c>
      <c r="Q352" s="38">
        <v>0</v>
      </c>
    </row>
    <row r="353" spans="1:17" s="8" customFormat="1" ht="18.600000000000001" customHeight="1" x14ac:dyDescent="0.2">
      <c r="A353" s="97" t="s">
        <v>0</v>
      </c>
      <c r="B353" s="98"/>
      <c r="C353" s="9" t="s">
        <v>0</v>
      </c>
      <c r="D353" s="9" t="s">
        <v>94</v>
      </c>
      <c r="E353" s="99" t="s">
        <v>95</v>
      </c>
      <c r="F353" s="100"/>
      <c r="G353" s="101"/>
      <c r="H353" s="102">
        <v>3000</v>
      </c>
      <c r="I353" s="103"/>
      <c r="J353" s="10">
        <f t="shared" si="36"/>
        <v>798</v>
      </c>
      <c r="K353" s="7">
        <f t="shared" si="34"/>
        <v>26.6</v>
      </c>
      <c r="L353" s="40">
        <v>3000</v>
      </c>
      <c r="M353" s="42">
        <v>798</v>
      </c>
      <c r="N353" s="43">
        <f t="shared" si="37"/>
        <v>26.6</v>
      </c>
      <c r="O353" s="40">
        <v>0</v>
      </c>
      <c r="P353" s="40">
        <v>0</v>
      </c>
      <c r="Q353" s="38">
        <v>0</v>
      </c>
    </row>
    <row r="354" spans="1:17" s="8" customFormat="1" ht="15" customHeight="1" x14ac:dyDescent="0.2">
      <c r="A354" s="97" t="s">
        <v>0</v>
      </c>
      <c r="B354" s="98"/>
      <c r="C354" s="9" t="s">
        <v>228</v>
      </c>
      <c r="D354" s="9" t="s">
        <v>0</v>
      </c>
      <c r="E354" s="99" t="s">
        <v>229</v>
      </c>
      <c r="F354" s="100"/>
      <c r="G354" s="101"/>
      <c r="H354" s="102">
        <v>314</v>
      </c>
      <c r="I354" s="103"/>
      <c r="J354" s="10">
        <f>J355</f>
        <v>32</v>
      </c>
      <c r="K354" s="7">
        <f t="shared" si="34"/>
        <v>10.191082802547772</v>
      </c>
      <c r="L354" s="39">
        <f>L355</f>
        <v>314</v>
      </c>
      <c r="M354" s="14">
        <f>M355</f>
        <v>32</v>
      </c>
      <c r="N354" s="43">
        <f t="shared" si="37"/>
        <v>10.191082802547772</v>
      </c>
      <c r="O354" s="39">
        <f>O355</f>
        <v>0</v>
      </c>
      <c r="P354" s="39">
        <f>P355</f>
        <v>0</v>
      </c>
      <c r="Q354" s="38">
        <v>0</v>
      </c>
    </row>
    <row r="355" spans="1:17" s="8" customFormat="1" ht="15" customHeight="1" x14ac:dyDescent="0.2">
      <c r="A355" s="97" t="s">
        <v>0</v>
      </c>
      <c r="B355" s="98"/>
      <c r="C355" s="9" t="s">
        <v>0</v>
      </c>
      <c r="D355" s="9" t="s">
        <v>45</v>
      </c>
      <c r="E355" s="99" t="s">
        <v>46</v>
      </c>
      <c r="F355" s="100"/>
      <c r="G355" s="101"/>
      <c r="H355" s="102">
        <v>314</v>
      </c>
      <c r="I355" s="103"/>
      <c r="J355" s="10">
        <f>M355</f>
        <v>32</v>
      </c>
      <c r="K355" s="7">
        <f t="shared" si="34"/>
        <v>10.191082802547772</v>
      </c>
      <c r="L355" s="40">
        <v>314</v>
      </c>
      <c r="M355" s="42">
        <v>32</v>
      </c>
      <c r="N355" s="43">
        <f t="shared" si="37"/>
        <v>10.191082802547772</v>
      </c>
      <c r="O355" s="40">
        <v>0</v>
      </c>
      <c r="P355" s="40">
        <v>0</v>
      </c>
      <c r="Q355" s="38">
        <v>0</v>
      </c>
    </row>
    <row r="356" spans="1:17" s="8" customFormat="1" ht="15" customHeight="1" x14ac:dyDescent="0.2">
      <c r="A356" s="97" t="s">
        <v>0</v>
      </c>
      <c r="B356" s="98"/>
      <c r="C356" s="9" t="s">
        <v>230</v>
      </c>
      <c r="D356" s="9" t="s">
        <v>0</v>
      </c>
      <c r="E356" s="99" t="s">
        <v>231</v>
      </c>
      <c r="F356" s="100"/>
      <c r="G356" s="101"/>
      <c r="H356" s="102">
        <v>223000</v>
      </c>
      <c r="I356" s="103"/>
      <c r="J356" s="10">
        <f>SUM(J357:J363)</f>
        <v>9080.32</v>
      </c>
      <c r="K356" s="7">
        <f t="shared" si="34"/>
        <v>4.071892376681614</v>
      </c>
      <c r="L356" s="39">
        <f>SUM(L357:L363)</f>
        <v>223000</v>
      </c>
      <c r="M356" s="14">
        <f>SUM(M357:M363)</f>
        <v>9080.32</v>
      </c>
      <c r="N356" s="43">
        <f t="shared" si="37"/>
        <v>4.071892376681614</v>
      </c>
      <c r="O356" s="39">
        <f>SUM(O357:O363)</f>
        <v>0</v>
      </c>
      <c r="P356" s="39">
        <f>SUM(P357:P363)</f>
        <v>0</v>
      </c>
      <c r="Q356" s="38">
        <v>0</v>
      </c>
    </row>
    <row r="357" spans="1:17" s="8" customFormat="1" ht="15" customHeight="1" x14ac:dyDescent="0.2">
      <c r="A357" s="97" t="s">
        <v>0</v>
      </c>
      <c r="B357" s="98"/>
      <c r="C357" s="9" t="s">
        <v>0</v>
      </c>
      <c r="D357" s="9" t="s">
        <v>196</v>
      </c>
      <c r="E357" s="99" t="s">
        <v>197</v>
      </c>
      <c r="F357" s="100"/>
      <c r="G357" s="101"/>
      <c r="H357" s="102">
        <v>159000</v>
      </c>
      <c r="I357" s="103"/>
      <c r="J357" s="10">
        <f t="shared" ref="J357:J363" si="38">M357+P357</f>
        <v>0</v>
      </c>
      <c r="K357" s="7">
        <f t="shared" si="34"/>
        <v>0</v>
      </c>
      <c r="L357" s="40">
        <v>159000</v>
      </c>
      <c r="M357" s="42">
        <v>0</v>
      </c>
      <c r="N357" s="43">
        <f t="shared" si="37"/>
        <v>0</v>
      </c>
      <c r="O357" s="40">
        <v>0</v>
      </c>
      <c r="P357" s="40">
        <v>0</v>
      </c>
      <c r="Q357" s="38">
        <v>0</v>
      </c>
    </row>
    <row r="358" spans="1:17" s="8" customFormat="1" ht="15" customHeight="1" x14ac:dyDescent="0.2">
      <c r="A358" s="97" t="s">
        <v>0</v>
      </c>
      <c r="B358" s="98"/>
      <c r="C358" s="9" t="s">
        <v>0</v>
      </c>
      <c r="D358" s="9" t="s">
        <v>31</v>
      </c>
      <c r="E358" s="99" t="s">
        <v>32</v>
      </c>
      <c r="F358" s="100"/>
      <c r="G358" s="101"/>
      <c r="H358" s="102">
        <v>49000</v>
      </c>
      <c r="I358" s="103"/>
      <c r="J358" s="10">
        <f t="shared" si="38"/>
        <v>7891.76</v>
      </c>
      <c r="K358" s="7">
        <f t="shared" si="34"/>
        <v>16.105632653061225</v>
      </c>
      <c r="L358" s="40">
        <v>49000</v>
      </c>
      <c r="M358" s="42">
        <v>7891.76</v>
      </c>
      <c r="N358" s="43">
        <f t="shared" si="37"/>
        <v>16.105632653061225</v>
      </c>
      <c r="O358" s="40">
        <v>0</v>
      </c>
      <c r="P358" s="40">
        <v>0</v>
      </c>
      <c r="Q358" s="38">
        <v>0</v>
      </c>
    </row>
    <row r="359" spans="1:17" s="8" customFormat="1" ht="15" customHeight="1" x14ac:dyDescent="0.2">
      <c r="A359" s="97" t="s">
        <v>0</v>
      </c>
      <c r="B359" s="98"/>
      <c r="C359" s="9" t="s">
        <v>0</v>
      </c>
      <c r="D359" s="9" t="s">
        <v>33</v>
      </c>
      <c r="E359" s="99" t="s">
        <v>34</v>
      </c>
      <c r="F359" s="100"/>
      <c r="G359" s="101"/>
      <c r="H359" s="102">
        <v>8600</v>
      </c>
      <c r="I359" s="103"/>
      <c r="J359" s="10">
        <f t="shared" si="38"/>
        <v>1045.68</v>
      </c>
      <c r="K359" s="7">
        <f t="shared" si="34"/>
        <v>12.159069767441862</v>
      </c>
      <c r="L359" s="40">
        <v>8600</v>
      </c>
      <c r="M359" s="42">
        <v>1045.68</v>
      </c>
      <c r="N359" s="43">
        <f t="shared" si="37"/>
        <v>12.159069767441862</v>
      </c>
      <c r="O359" s="40">
        <v>0</v>
      </c>
      <c r="P359" s="40">
        <v>0</v>
      </c>
      <c r="Q359" s="38">
        <v>0</v>
      </c>
    </row>
    <row r="360" spans="1:17" s="8" customFormat="1" ht="18.600000000000001" customHeight="1" x14ac:dyDescent="0.2">
      <c r="A360" s="97" t="s">
        <v>0</v>
      </c>
      <c r="B360" s="98"/>
      <c r="C360" s="9" t="s">
        <v>0</v>
      </c>
      <c r="D360" s="9" t="s">
        <v>35</v>
      </c>
      <c r="E360" s="99" t="s">
        <v>36</v>
      </c>
      <c r="F360" s="100"/>
      <c r="G360" s="101"/>
      <c r="H360" s="102">
        <v>1400</v>
      </c>
      <c r="I360" s="103"/>
      <c r="J360" s="10">
        <f t="shared" si="38"/>
        <v>142.88</v>
      </c>
      <c r="K360" s="7">
        <f t="shared" si="34"/>
        <v>10.205714285714286</v>
      </c>
      <c r="L360" s="40">
        <v>1400</v>
      </c>
      <c r="M360" s="42">
        <v>142.88</v>
      </c>
      <c r="N360" s="43">
        <f t="shared" si="37"/>
        <v>10.205714285714286</v>
      </c>
      <c r="O360" s="40">
        <v>0</v>
      </c>
      <c r="P360" s="40">
        <v>0</v>
      </c>
      <c r="Q360" s="38">
        <v>0</v>
      </c>
    </row>
    <row r="361" spans="1:17" s="8" customFormat="1" ht="15" customHeight="1" x14ac:dyDescent="0.2">
      <c r="A361" s="97" t="s">
        <v>0</v>
      </c>
      <c r="B361" s="98"/>
      <c r="C361" s="9" t="s">
        <v>0</v>
      </c>
      <c r="D361" s="9" t="s">
        <v>61</v>
      </c>
      <c r="E361" s="99" t="s">
        <v>62</v>
      </c>
      <c r="F361" s="100"/>
      <c r="G361" s="101"/>
      <c r="H361" s="102">
        <v>3000</v>
      </c>
      <c r="I361" s="103"/>
      <c r="J361" s="10">
        <f t="shared" si="38"/>
        <v>0</v>
      </c>
      <c r="K361" s="7">
        <f t="shared" si="34"/>
        <v>0</v>
      </c>
      <c r="L361" s="40">
        <v>3000</v>
      </c>
      <c r="M361" s="42">
        <v>0</v>
      </c>
      <c r="N361" s="43">
        <f t="shared" si="37"/>
        <v>0</v>
      </c>
      <c r="O361" s="40">
        <v>0</v>
      </c>
      <c r="P361" s="40">
        <v>0</v>
      </c>
      <c r="Q361" s="38">
        <v>0</v>
      </c>
    </row>
    <row r="362" spans="1:17" s="8" customFormat="1" ht="15" customHeight="1" x14ac:dyDescent="0.2">
      <c r="A362" s="97" t="s">
        <v>0</v>
      </c>
      <c r="B362" s="98"/>
      <c r="C362" s="9" t="s">
        <v>0</v>
      </c>
      <c r="D362" s="9" t="s">
        <v>45</v>
      </c>
      <c r="E362" s="99" t="s">
        <v>46</v>
      </c>
      <c r="F362" s="100"/>
      <c r="G362" s="101"/>
      <c r="H362" s="102">
        <v>1000</v>
      </c>
      <c r="I362" s="103"/>
      <c r="J362" s="10">
        <f t="shared" si="38"/>
        <v>0</v>
      </c>
      <c r="K362" s="7">
        <f t="shared" si="34"/>
        <v>0</v>
      </c>
      <c r="L362" s="40">
        <v>1000</v>
      </c>
      <c r="M362" s="42">
        <v>0</v>
      </c>
      <c r="N362" s="43">
        <f t="shared" si="37"/>
        <v>0</v>
      </c>
      <c r="O362" s="40">
        <v>0</v>
      </c>
      <c r="P362" s="40">
        <v>0</v>
      </c>
      <c r="Q362" s="38">
        <v>0</v>
      </c>
    </row>
    <row r="363" spans="1:17" s="8" customFormat="1" ht="15" customHeight="1" x14ac:dyDescent="0.2">
      <c r="A363" s="97" t="s">
        <v>0</v>
      </c>
      <c r="B363" s="98"/>
      <c r="C363" s="9" t="s">
        <v>0</v>
      </c>
      <c r="D363" s="9" t="s">
        <v>51</v>
      </c>
      <c r="E363" s="99" t="s">
        <v>52</v>
      </c>
      <c r="F363" s="100"/>
      <c r="G363" s="101"/>
      <c r="H363" s="102">
        <v>1000</v>
      </c>
      <c r="I363" s="103"/>
      <c r="J363" s="10">
        <f t="shared" si="38"/>
        <v>0</v>
      </c>
      <c r="K363" s="7">
        <f t="shared" si="34"/>
        <v>0</v>
      </c>
      <c r="L363" s="40">
        <v>1000</v>
      </c>
      <c r="M363" s="42">
        <v>0</v>
      </c>
      <c r="N363" s="43">
        <f t="shared" si="37"/>
        <v>0</v>
      </c>
      <c r="O363" s="40">
        <v>0</v>
      </c>
      <c r="P363" s="40">
        <v>0</v>
      </c>
      <c r="Q363" s="38">
        <v>0</v>
      </c>
    </row>
    <row r="364" spans="1:17" s="8" customFormat="1" ht="15" customHeight="1" x14ac:dyDescent="0.2">
      <c r="A364" s="97" t="s">
        <v>0</v>
      </c>
      <c r="B364" s="98"/>
      <c r="C364" s="9" t="s">
        <v>232</v>
      </c>
      <c r="D364" s="9" t="s">
        <v>0</v>
      </c>
      <c r="E364" s="99" t="s">
        <v>233</v>
      </c>
      <c r="F364" s="100"/>
      <c r="G364" s="101"/>
      <c r="H364" s="102">
        <v>3000</v>
      </c>
      <c r="I364" s="103"/>
      <c r="J364" s="10">
        <f>J365</f>
        <v>0</v>
      </c>
      <c r="K364" s="7">
        <f t="shared" si="34"/>
        <v>0</v>
      </c>
      <c r="L364" s="39">
        <f>L365</f>
        <v>3000</v>
      </c>
      <c r="M364" s="14">
        <f>M365</f>
        <v>0</v>
      </c>
      <c r="N364" s="43">
        <f t="shared" si="37"/>
        <v>0</v>
      </c>
      <c r="O364" s="39">
        <f>O365</f>
        <v>0</v>
      </c>
      <c r="P364" s="39">
        <f>P365</f>
        <v>0</v>
      </c>
      <c r="Q364" s="38">
        <v>0</v>
      </c>
    </row>
    <row r="365" spans="1:17" s="8" customFormat="1" ht="30" customHeight="1" x14ac:dyDescent="0.2">
      <c r="A365" s="97" t="s">
        <v>0</v>
      </c>
      <c r="B365" s="98"/>
      <c r="C365" s="9" t="s">
        <v>0</v>
      </c>
      <c r="D365" s="9" t="s">
        <v>234</v>
      </c>
      <c r="E365" s="99" t="s">
        <v>235</v>
      </c>
      <c r="F365" s="100"/>
      <c r="G365" s="101"/>
      <c r="H365" s="102">
        <v>3000</v>
      </c>
      <c r="I365" s="103"/>
      <c r="J365" s="10">
        <f>M365</f>
        <v>0</v>
      </c>
      <c r="K365" s="7">
        <f t="shared" si="34"/>
        <v>0</v>
      </c>
      <c r="L365" s="40">
        <v>3000</v>
      </c>
      <c r="M365" s="42">
        <v>0</v>
      </c>
      <c r="N365" s="43">
        <f t="shared" si="37"/>
        <v>0</v>
      </c>
      <c r="O365" s="40">
        <v>0</v>
      </c>
      <c r="P365" s="40">
        <v>0</v>
      </c>
      <c r="Q365" s="38">
        <v>0</v>
      </c>
    </row>
    <row r="366" spans="1:17" s="8" customFormat="1" ht="15" customHeight="1" x14ac:dyDescent="0.2">
      <c r="A366" s="97" t="s">
        <v>0</v>
      </c>
      <c r="B366" s="98"/>
      <c r="C366" s="9" t="s">
        <v>236</v>
      </c>
      <c r="D366" s="9" t="s">
        <v>0</v>
      </c>
      <c r="E366" s="99" t="s">
        <v>237</v>
      </c>
      <c r="F366" s="100"/>
      <c r="G366" s="101"/>
      <c r="H366" s="102">
        <v>2000</v>
      </c>
      <c r="I366" s="103"/>
      <c r="J366" s="10">
        <f>J367</f>
        <v>600</v>
      </c>
      <c r="K366" s="7">
        <f t="shared" si="34"/>
        <v>30</v>
      </c>
      <c r="L366" s="39">
        <f>L367</f>
        <v>2000</v>
      </c>
      <c r="M366" s="14">
        <f>M367</f>
        <v>600</v>
      </c>
      <c r="N366" s="43">
        <f t="shared" si="37"/>
        <v>30</v>
      </c>
      <c r="O366" s="39">
        <f>O367</f>
        <v>0</v>
      </c>
      <c r="P366" s="39">
        <f>P367</f>
        <v>0</v>
      </c>
      <c r="Q366" s="38">
        <v>0</v>
      </c>
    </row>
    <row r="367" spans="1:17" s="8" customFormat="1" ht="29.25" customHeight="1" x14ac:dyDescent="0.2">
      <c r="A367" s="97" t="s">
        <v>0</v>
      </c>
      <c r="B367" s="98"/>
      <c r="C367" s="9" t="s">
        <v>0</v>
      </c>
      <c r="D367" s="9" t="s">
        <v>234</v>
      </c>
      <c r="E367" s="99" t="s">
        <v>235</v>
      </c>
      <c r="F367" s="100"/>
      <c r="G367" s="101"/>
      <c r="H367" s="102">
        <v>2000</v>
      </c>
      <c r="I367" s="103"/>
      <c r="J367" s="10">
        <f>M367</f>
        <v>600</v>
      </c>
      <c r="K367" s="7">
        <f t="shared" si="34"/>
        <v>30</v>
      </c>
      <c r="L367" s="40">
        <v>2000</v>
      </c>
      <c r="M367" s="42">
        <v>600</v>
      </c>
      <c r="N367" s="43">
        <f t="shared" si="37"/>
        <v>30</v>
      </c>
      <c r="O367" s="40">
        <v>0</v>
      </c>
      <c r="P367" s="40">
        <v>0</v>
      </c>
      <c r="Q367" s="38">
        <v>0</v>
      </c>
    </row>
    <row r="368" spans="1:17" s="8" customFormat="1" ht="15" customHeight="1" x14ac:dyDescent="0.2">
      <c r="A368" s="97" t="s">
        <v>0</v>
      </c>
      <c r="B368" s="98"/>
      <c r="C368" s="9" t="s">
        <v>238</v>
      </c>
      <c r="D368" s="9" t="s">
        <v>0</v>
      </c>
      <c r="E368" s="99" t="s">
        <v>239</v>
      </c>
      <c r="F368" s="100"/>
      <c r="G368" s="101"/>
      <c r="H368" s="102">
        <v>20000</v>
      </c>
      <c r="I368" s="103"/>
      <c r="J368" s="10">
        <f>J369</f>
        <v>9423.19</v>
      </c>
      <c r="K368" s="7">
        <f t="shared" si="34"/>
        <v>47.115949999999998</v>
      </c>
      <c r="L368" s="39">
        <f>L369</f>
        <v>20000</v>
      </c>
      <c r="M368" s="14">
        <f>M369</f>
        <v>9423.19</v>
      </c>
      <c r="N368" s="43">
        <f t="shared" si="37"/>
        <v>47.115949999999998</v>
      </c>
      <c r="O368" s="39">
        <f>O369</f>
        <v>0</v>
      </c>
      <c r="P368" s="39">
        <f>P369</f>
        <v>0</v>
      </c>
      <c r="Q368" s="38">
        <v>0</v>
      </c>
    </row>
    <row r="369" spans="1:19" s="8" customFormat="1" ht="19.350000000000001" customHeight="1" x14ac:dyDescent="0.2">
      <c r="A369" s="97" t="s">
        <v>0</v>
      </c>
      <c r="B369" s="98"/>
      <c r="C369" s="9" t="s">
        <v>0</v>
      </c>
      <c r="D369" s="9" t="s">
        <v>146</v>
      </c>
      <c r="E369" s="99" t="s">
        <v>187</v>
      </c>
      <c r="F369" s="100"/>
      <c r="G369" s="101"/>
      <c r="H369" s="102">
        <v>20000</v>
      </c>
      <c r="I369" s="103"/>
      <c r="J369" s="10">
        <f>M369+P369</f>
        <v>9423.19</v>
      </c>
      <c r="K369" s="7">
        <f t="shared" si="34"/>
        <v>47.115949999999998</v>
      </c>
      <c r="L369" s="40">
        <v>20000</v>
      </c>
      <c r="M369" s="42">
        <v>9423.19</v>
      </c>
      <c r="N369" s="43">
        <f t="shared" si="37"/>
        <v>47.115949999999998</v>
      </c>
      <c r="O369" s="40">
        <v>0</v>
      </c>
      <c r="P369" s="40">
        <v>0</v>
      </c>
      <c r="Q369" s="38">
        <v>0</v>
      </c>
    </row>
    <row r="370" spans="1:19" s="8" customFormat="1" ht="46.5" customHeight="1" x14ac:dyDescent="0.2">
      <c r="A370" s="97" t="s">
        <v>0</v>
      </c>
      <c r="B370" s="98"/>
      <c r="C370" s="9" t="s">
        <v>240</v>
      </c>
      <c r="D370" s="9" t="s">
        <v>0</v>
      </c>
      <c r="E370" s="99" t="s">
        <v>241</v>
      </c>
      <c r="F370" s="100"/>
      <c r="G370" s="101"/>
      <c r="H370" s="102">
        <v>8000</v>
      </c>
      <c r="I370" s="103"/>
      <c r="J370" s="10">
        <f>J371</f>
        <v>3840.75</v>
      </c>
      <c r="K370" s="7">
        <f t="shared" si="34"/>
        <v>48.009374999999999</v>
      </c>
      <c r="L370" s="40">
        <v>8000</v>
      </c>
      <c r="M370" s="42">
        <f>M371</f>
        <v>3840.75</v>
      </c>
      <c r="N370" s="43">
        <f t="shared" si="37"/>
        <v>48.009374999999999</v>
      </c>
      <c r="O370" s="40">
        <v>0</v>
      </c>
      <c r="P370" s="40">
        <v>0</v>
      </c>
      <c r="Q370" s="38">
        <v>0</v>
      </c>
    </row>
    <row r="371" spans="1:19" s="8" customFormat="1" ht="15" customHeight="1" x14ac:dyDescent="0.2">
      <c r="A371" s="97" t="s">
        <v>0</v>
      </c>
      <c r="B371" s="98"/>
      <c r="C371" s="9" t="s">
        <v>0</v>
      </c>
      <c r="D371" s="9" t="s">
        <v>192</v>
      </c>
      <c r="E371" s="99" t="s">
        <v>193</v>
      </c>
      <c r="F371" s="100"/>
      <c r="G371" s="101"/>
      <c r="H371" s="102">
        <v>8000</v>
      </c>
      <c r="I371" s="103"/>
      <c r="J371" s="10">
        <f>M371+P371</f>
        <v>3840.75</v>
      </c>
      <c r="K371" s="7">
        <f t="shared" si="34"/>
        <v>48.009374999999999</v>
      </c>
      <c r="L371" s="40">
        <v>8000</v>
      </c>
      <c r="M371" s="42">
        <v>3840.75</v>
      </c>
      <c r="N371" s="43">
        <f t="shared" si="37"/>
        <v>48.009374999999999</v>
      </c>
      <c r="O371" s="40">
        <v>0</v>
      </c>
      <c r="P371" s="40">
        <v>0</v>
      </c>
      <c r="Q371" s="38">
        <v>0</v>
      </c>
    </row>
    <row r="372" spans="1:19" s="4" customFormat="1" ht="15" customHeight="1" x14ac:dyDescent="0.2">
      <c r="A372" s="104" t="s">
        <v>242</v>
      </c>
      <c r="B372" s="105"/>
      <c r="C372" s="11" t="s">
        <v>0</v>
      </c>
      <c r="D372" s="11" t="s">
        <v>0</v>
      </c>
      <c r="E372" s="106" t="s">
        <v>243</v>
      </c>
      <c r="F372" s="107"/>
      <c r="G372" s="108"/>
      <c r="H372" s="109">
        <v>4354584.5599999996</v>
      </c>
      <c r="I372" s="110"/>
      <c r="J372" s="47">
        <f>J373+J382+J389+J391+J394+J396+J402+J404</f>
        <v>1577106.6299999997</v>
      </c>
      <c r="K372" s="48">
        <f t="shared" si="34"/>
        <v>36.217154777217139</v>
      </c>
      <c r="L372" s="41">
        <f>L373+L382+L389+L391+L394+L396+L402+L404</f>
        <v>4091542.05</v>
      </c>
      <c r="M372" s="44">
        <f>M373+M382+M389+M391+M394+M396+M402+M404</f>
        <v>1563643.4099999997</v>
      </c>
      <c r="N372" s="51">
        <f t="shared" si="37"/>
        <v>38.216481485262989</v>
      </c>
      <c r="O372" s="41">
        <f>O373+O382+O389+O391+O394+O396+O402+O404</f>
        <v>263042.51</v>
      </c>
      <c r="P372" s="41">
        <f>P373+P382+P389+P391+P394+P396+P402+P404</f>
        <v>13463.22</v>
      </c>
      <c r="Q372" s="49">
        <f>P372/O372*100</f>
        <v>5.1182677659211802</v>
      </c>
      <c r="S372" s="15"/>
    </row>
    <row r="373" spans="1:19" s="8" customFormat="1" ht="15" customHeight="1" x14ac:dyDescent="0.2">
      <c r="A373" s="97" t="s">
        <v>0</v>
      </c>
      <c r="B373" s="98"/>
      <c r="C373" s="9" t="s">
        <v>244</v>
      </c>
      <c r="D373" s="9" t="s">
        <v>0</v>
      </c>
      <c r="E373" s="99" t="s">
        <v>245</v>
      </c>
      <c r="F373" s="100"/>
      <c r="G373" s="101"/>
      <c r="H373" s="102">
        <v>875000</v>
      </c>
      <c r="I373" s="103"/>
      <c r="J373" s="10">
        <f>SUM(J374:J381)</f>
        <v>450616.83999999991</v>
      </c>
      <c r="K373" s="7">
        <f t="shared" si="34"/>
        <v>51.499067428571422</v>
      </c>
      <c r="L373" s="39">
        <f>SUM(L374:L381)</f>
        <v>785000</v>
      </c>
      <c r="M373" s="14">
        <f>SUM(M374:M381)</f>
        <v>437153.61999999994</v>
      </c>
      <c r="N373" s="43">
        <f t="shared" si="37"/>
        <v>55.688359235668784</v>
      </c>
      <c r="O373" s="39">
        <f>SUM(O374:O381)</f>
        <v>90000</v>
      </c>
      <c r="P373" s="39">
        <f>SUM(P374:P381)</f>
        <v>13463.22</v>
      </c>
      <c r="Q373" s="38">
        <f>P373/O373*100</f>
        <v>14.959133333333332</v>
      </c>
    </row>
    <row r="374" spans="1:19" s="8" customFormat="1" ht="15" customHeight="1" x14ac:dyDescent="0.2">
      <c r="A374" s="97" t="s">
        <v>0</v>
      </c>
      <c r="B374" s="98"/>
      <c r="C374" s="9" t="s">
        <v>0</v>
      </c>
      <c r="D374" s="9" t="s">
        <v>45</v>
      </c>
      <c r="E374" s="99" t="s">
        <v>46</v>
      </c>
      <c r="F374" s="100"/>
      <c r="G374" s="101"/>
      <c r="H374" s="102">
        <v>35000</v>
      </c>
      <c r="I374" s="103"/>
      <c r="J374" s="10">
        <f t="shared" ref="J374:J381" si="39">M374+P374</f>
        <v>25574.34</v>
      </c>
      <c r="K374" s="7">
        <f t="shared" si="34"/>
        <v>73.069542857142849</v>
      </c>
      <c r="L374" s="40">
        <v>35000</v>
      </c>
      <c r="M374" s="42">
        <v>25574.34</v>
      </c>
      <c r="N374" s="43">
        <f t="shared" si="37"/>
        <v>73.069542857142849</v>
      </c>
      <c r="O374" s="40">
        <v>0</v>
      </c>
      <c r="P374" s="40">
        <v>0</v>
      </c>
      <c r="Q374" s="38">
        <v>0</v>
      </c>
    </row>
    <row r="375" spans="1:19" s="8" customFormat="1" ht="15" customHeight="1" x14ac:dyDescent="0.2">
      <c r="A375" s="97" t="s">
        <v>0</v>
      </c>
      <c r="B375" s="98"/>
      <c r="C375" s="9" t="s">
        <v>0</v>
      </c>
      <c r="D375" s="9" t="s">
        <v>47</v>
      </c>
      <c r="E375" s="99" t="s">
        <v>48</v>
      </c>
      <c r="F375" s="100"/>
      <c r="G375" s="101"/>
      <c r="H375" s="102">
        <v>100000</v>
      </c>
      <c r="I375" s="103"/>
      <c r="J375" s="10">
        <f t="shared" si="39"/>
        <v>53123.48</v>
      </c>
      <c r="K375" s="7">
        <f t="shared" si="34"/>
        <v>53.123480000000001</v>
      </c>
      <c r="L375" s="40">
        <v>100000</v>
      </c>
      <c r="M375" s="42">
        <v>53123.48</v>
      </c>
      <c r="N375" s="43">
        <f t="shared" si="37"/>
        <v>53.123480000000001</v>
      </c>
      <c r="O375" s="40">
        <v>0</v>
      </c>
      <c r="P375" s="40">
        <v>0</v>
      </c>
      <c r="Q375" s="38">
        <v>0</v>
      </c>
    </row>
    <row r="376" spans="1:19" s="8" customFormat="1" ht="15" customHeight="1" x14ac:dyDescent="0.2">
      <c r="A376" s="97" t="s">
        <v>0</v>
      </c>
      <c r="B376" s="98"/>
      <c r="C376" s="9" t="s">
        <v>0</v>
      </c>
      <c r="D376" s="9" t="s">
        <v>49</v>
      </c>
      <c r="E376" s="99" t="s">
        <v>50</v>
      </c>
      <c r="F376" s="100"/>
      <c r="G376" s="101"/>
      <c r="H376" s="102">
        <v>15000</v>
      </c>
      <c r="I376" s="103"/>
      <c r="J376" s="10">
        <f t="shared" si="39"/>
        <v>14651.28</v>
      </c>
      <c r="K376" s="7">
        <f t="shared" si="34"/>
        <v>97.675200000000004</v>
      </c>
      <c r="L376" s="40">
        <v>15000</v>
      </c>
      <c r="M376" s="42">
        <v>14651.28</v>
      </c>
      <c r="N376" s="43">
        <f t="shared" si="37"/>
        <v>97.675200000000004</v>
      </c>
      <c r="O376" s="40">
        <v>0</v>
      </c>
      <c r="P376" s="40">
        <v>0</v>
      </c>
      <c r="Q376" s="38">
        <v>0</v>
      </c>
    </row>
    <row r="377" spans="1:19" s="8" customFormat="1" ht="15" customHeight="1" x14ac:dyDescent="0.2">
      <c r="A377" s="97" t="s">
        <v>0</v>
      </c>
      <c r="B377" s="98"/>
      <c r="C377" s="9" t="s">
        <v>0</v>
      </c>
      <c r="D377" s="9" t="s">
        <v>51</v>
      </c>
      <c r="E377" s="99" t="s">
        <v>52</v>
      </c>
      <c r="F377" s="100"/>
      <c r="G377" s="101"/>
      <c r="H377" s="102">
        <v>590200</v>
      </c>
      <c r="I377" s="103"/>
      <c r="J377" s="10">
        <f t="shared" si="39"/>
        <v>303188.23</v>
      </c>
      <c r="K377" s="7">
        <f t="shared" si="34"/>
        <v>51.370421890884444</v>
      </c>
      <c r="L377" s="40">
        <v>590200</v>
      </c>
      <c r="M377" s="42">
        <v>303188.23</v>
      </c>
      <c r="N377" s="43">
        <f t="shared" si="37"/>
        <v>51.370421890884444</v>
      </c>
      <c r="O377" s="40">
        <v>0</v>
      </c>
      <c r="P377" s="40">
        <v>0</v>
      </c>
      <c r="Q377" s="38">
        <v>0</v>
      </c>
    </row>
    <row r="378" spans="1:19" s="8" customFormat="1" ht="15" customHeight="1" x14ac:dyDescent="0.2">
      <c r="A378" s="97" t="s">
        <v>0</v>
      </c>
      <c r="B378" s="98"/>
      <c r="C378" s="9" t="s">
        <v>0</v>
      </c>
      <c r="D378" s="9" t="s">
        <v>88</v>
      </c>
      <c r="E378" s="99" t="s">
        <v>89</v>
      </c>
      <c r="F378" s="100"/>
      <c r="G378" s="101"/>
      <c r="H378" s="102">
        <v>500</v>
      </c>
      <c r="I378" s="103"/>
      <c r="J378" s="10">
        <f t="shared" si="39"/>
        <v>147.6</v>
      </c>
      <c r="K378" s="7">
        <f t="shared" si="34"/>
        <v>29.519999999999996</v>
      </c>
      <c r="L378" s="40">
        <v>500</v>
      </c>
      <c r="M378" s="42">
        <v>147.6</v>
      </c>
      <c r="N378" s="43">
        <f t="shared" ref="N378:N380" si="40">M378/L378*100</f>
        <v>29.519999999999996</v>
      </c>
      <c r="O378" s="40">
        <v>0</v>
      </c>
      <c r="P378" s="40">
        <v>0</v>
      </c>
      <c r="Q378" s="38">
        <v>0</v>
      </c>
    </row>
    <row r="379" spans="1:19" s="8" customFormat="1" ht="18.600000000000001" customHeight="1" x14ac:dyDescent="0.2">
      <c r="A379" s="97" t="s">
        <v>0</v>
      </c>
      <c r="B379" s="98"/>
      <c r="C379" s="9" t="s">
        <v>0</v>
      </c>
      <c r="D379" s="9" t="s">
        <v>21</v>
      </c>
      <c r="E379" s="99" t="s">
        <v>22</v>
      </c>
      <c r="F379" s="100"/>
      <c r="G379" s="101"/>
      <c r="H379" s="102">
        <v>1000</v>
      </c>
      <c r="I379" s="103"/>
      <c r="J379" s="10">
        <f t="shared" si="39"/>
        <v>0</v>
      </c>
      <c r="K379" s="7">
        <f t="shared" si="34"/>
        <v>0</v>
      </c>
      <c r="L379" s="40">
        <v>1000</v>
      </c>
      <c r="M379" s="42">
        <v>0</v>
      </c>
      <c r="N379" s="43">
        <f t="shared" si="40"/>
        <v>0</v>
      </c>
      <c r="O379" s="40">
        <v>0</v>
      </c>
      <c r="P379" s="40">
        <v>0</v>
      </c>
      <c r="Q379" s="38">
        <v>0</v>
      </c>
    </row>
    <row r="380" spans="1:19" s="8" customFormat="1" ht="15" customHeight="1" x14ac:dyDescent="0.2">
      <c r="A380" s="97" t="s">
        <v>0</v>
      </c>
      <c r="B380" s="98"/>
      <c r="C380" s="9" t="s">
        <v>0</v>
      </c>
      <c r="D380" s="9" t="s">
        <v>37</v>
      </c>
      <c r="E380" s="99" t="s">
        <v>38</v>
      </c>
      <c r="F380" s="100"/>
      <c r="G380" s="101"/>
      <c r="H380" s="102">
        <v>43300</v>
      </c>
      <c r="I380" s="103"/>
      <c r="J380" s="10">
        <f t="shared" si="39"/>
        <v>40468.69</v>
      </c>
      <c r="K380" s="7">
        <f t="shared" si="34"/>
        <v>93.461177829099313</v>
      </c>
      <c r="L380" s="40">
        <v>43300</v>
      </c>
      <c r="M380" s="42">
        <v>40468.69</v>
      </c>
      <c r="N380" s="43">
        <f t="shared" si="40"/>
        <v>93.461177829099313</v>
      </c>
      <c r="O380" s="40">
        <v>0</v>
      </c>
      <c r="P380" s="40">
        <v>0</v>
      </c>
      <c r="Q380" s="38">
        <v>0</v>
      </c>
    </row>
    <row r="381" spans="1:19" s="8" customFormat="1" ht="39" customHeight="1" x14ac:dyDescent="0.2">
      <c r="A381" s="97" t="s">
        <v>0</v>
      </c>
      <c r="B381" s="98"/>
      <c r="C381" s="9" t="s">
        <v>0</v>
      </c>
      <c r="D381" s="9" t="s">
        <v>246</v>
      </c>
      <c r="E381" s="99" t="s">
        <v>247</v>
      </c>
      <c r="F381" s="100"/>
      <c r="G381" s="101"/>
      <c r="H381" s="102">
        <v>90000</v>
      </c>
      <c r="I381" s="103"/>
      <c r="J381" s="10">
        <f t="shared" si="39"/>
        <v>13463.22</v>
      </c>
      <c r="K381" s="7">
        <f t="shared" si="34"/>
        <v>14.959133333333332</v>
      </c>
      <c r="L381" s="40">
        <v>0</v>
      </c>
      <c r="M381" s="40">
        <v>0</v>
      </c>
      <c r="N381" s="37">
        <v>0</v>
      </c>
      <c r="O381" s="40">
        <v>90000</v>
      </c>
      <c r="P381" s="40">
        <v>13463.22</v>
      </c>
      <c r="Q381" s="38">
        <f>P381/O381*100</f>
        <v>14.959133333333332</v>
      </c>
    </row>
    <row r="382" spans="1:19" s="8" customFormat="1" ht="15" customHeight="1" x14ac:dyDescent="0.2">
      <c r="A382" s="97" t="s">
        <v>0</v>
      </c>
      <c r="B382" s="98"/>
      <c r="C382" s="9" t="s">
        <v>248</v>
      </c>
      <c r="D382" s="9" t="s">
        <v>0</v>
      </c>
      <c r="E382" s="99" t="s">
        <v>249</v>
      </c>
      <c r="F382" s="100"/>
      <c r="G382" s="101"/>
      <c r="H382" s="102">
        <v>2185862.75</v>
      </c>
      <c r="I382" s="103"/>
      <c r="J382" s="10">
        <f>J383+J384+J385+J386+J387+J388</f>
        <v>783822.25</v>
      </c>
      <c r="K382" s="7">
        <f t="shared" si="34"/>
        <v>35.858712995589499</v>
      </c>
      <c r="L382" s="39">
        <f>L383+L384+L385+L386+L387+L388</f>
        <v>2185862.75</v>
      </c>
      <c r="M382" s="14">
        <f>M383+M384+M385+M386+M387+M388</f>
        <v>783822.25</v>
      </c>
      <c r="N382" s="43">
        <f t="shared" ref="N382:N392" si="41">M382/L382*100</f>
        <v>35.858712995589499</v>
      </c>
      <c r="O382" s="39">
        <f>O383+O384+O385+O386+O387+O388</f>
        <v>0</v>
      </c>
      <c r="P382" s="39">
        <f>P383+P384+P385+P386+P387+P388</f>
        <v>0</v>
      </c>
      <c r="Q382" s="38">
        <v>0</v>
      </c>
    </row>
    <row r="383" spans="1:19" s="8" customFormat="1" ht="15" customHeight="1" x14ac:dyDescent="0.2">
      <c r="A383" s="97" t="s">
        <v>0</v>
      </c>
      <c r="B383" s="98"/>
      <c r="C383" s="9" t="s">
        <v>0</v>
      </c>
      <c r="D383" s="9" t="s">
        <v>31</v>
      </c>
      <c r="E383" s="99" t="s">
        <v>32</v>
      </c>
      <c r="F383" s="100"/>
      <c r="G383" s="101"/>
      <c r="H383" s="102">
        <v>43777.35</v>
      </c>
      <c r="I383" s="103"/>
      <c r="J383" s="10">
        <f t="shared" ref="J383:J388" si="42">M383+P383</f>
        <v>19944.75</v>
      </c>
      <c r="K383" s="7">
        <f t="shared" si="34"/>
        <v>45.559518792252156</v>
      </c>
      <c r="L383" s="40">
        <v>43777.35</v>
      </c>
      <c r="M383" s="42">
        <v>19944.75</v>
      </c>
      <c r="N383" s="43">
        <f t="shared" si="41"/>
        <v>45.559518792252156</v>
      </c>
      <c r="O383" s="40">
        <v>0</v>
      </c>
      <c r="P383" s="40">
        <v>0</v>
      </c>
      <c r="Q383" s="38">
        <v>0</v>
      </c>
    </row>
    <row r="384" spans="1:19" s="8" customFormat="1" ht="15" customHeight="1" x14ac:dyDescent="0.2">
      <c r="A384" s="97" t="s">
        <v>0</v>
      </c>
      <c r="B384" s="98"/>
      <c r="C384" s="9" t="s">
        <v>0</v>
      </c>
      <c r="D384" s="9" t="s">
        <v>33</v>
      </c>
      <c r="E384" s="99" t="s">
        <v>34</v>
      </c>
      <c r="F384" s="100"/>
      <c r="G384" s="101"/>
      <c r="H384" s="102">
        <v>7401</v>
      </c>
      <c r="I384" s="103"/>
      <c r="J384" s="10">
        <f t="shared" si="42"/>
        <v>2614.61</v>
      </c>
      <c r="K384" s="7">
        <f t="shared" si="34"/>
        <v>35.327793541413321</v>
      </c>
      <c r="L384" s="40">
        <v>7401</v>
      </c>
      <c r="M384" s="42">
        <v>2614.61</v>
      </c>
      <c r="N384" s="43">
        <f t="shared" si="41"/>
        <v>35.327793541413321</v>
      </c>
      <c r="O384" s="40">
        <v>0</v>
      </c>
      <c r="P384" s="40">
        <v>0</v>
      </c>
      <c r="Q384" s="38">
        <v>0</v>
      </c>
    </row>
    <row r="385" spans="1:17" s="8" customFormat="1" ht="18.600000000000001" customHeight="1" x14ac:dyDescent="0.2">
      <c r="A385" s="97" t="s">
        <v>0</v>
      </c>
      <c r="B385" s="98"/>
      <c r="C385" s="9" t="s">
        <v>0</v>
      </c>
      <c r="D385" s="9" t="s">
        <v>35</v>
      </c>
      <c r="E385" s="99" t="s">
        <v>36</v>
      </c>
      <c r="F385" s="100"/>
      <c r="G385" s="101"/>
      <c r="H385" s="102">
        <v>1007</v>
      </c>
      <c r="I385" s="103"/>
      <c r="J385" s="10">
        <f t="shared" si="42"/>
        <v>393.96</v>
      </c>
      <c r="K385" s="7">
        <f t="shared" si="34"/>
        <v>39.122144985104271</v>
      </c>
      <c r="L385" s="40">
        <v>1007</v>
      </c>
      <c r="M385" s="42">
        <v>393.96</v>
      </c>
      <c r="N385" s="43">
        <f t="shared" si="41"/>
        <v>39.122144985104271</v>
      </c>
      <c r="O385" s="40">
        <v>0</v>
      </c>
      <c r="P385" s="40">
        <v>0</v>
      </c>
      <c r="Q385" s="38">
        <v>0</v>
      </c>
    </row>
    <row r="386" spans="1:17" s="8" customFormat="1" ht="15" customHeight="1" x14ac:dyDescent="0.2">
      <c r="A386" s="97" t="s">
        <v>0</v>
      </c>
      <c r="B386" s="98"/>
      <c r="C386" s="9" t="s">
        <v>0</v>
      </c>
      <c r="D386" s="9" t="s">
        <v>45</v>
      </c>
      <c r="E386" s="99" t="s">
        <v>46</v>
      </c>
      <c r="F386" s="100"/>
      <c r="G386" s="101"/>
      <c r="H386" s="102">
        <v>11500</v>
      </c>
      <c r="I386" s="103"/>
      <c r="J386" s="10">
        <f t="shared" si="42"/>
        <v>1090.2</v>
      </c>
      <c r="K386" s="7">
        <f t="shared" si="34"/>
        <v>9.48</v>
      </c>
      <c r="L386" s="40">
        <v>11500</v>
      </c>
      <c r="M386" s="42">
        <v>1090.2</v>
      </c>
      <c r="N386" s="43">
        <f t="shared" si="41"/>
        <v>9.48</v>
      </c>
      <c r="O386" s="40">
        <v>0</v>
      </c>
      <c r="P386" s="40">
        <v>0</v>
      </c>
      <c r="Q386" s="38">
        <v>0</v>
      </c>
    </row>
    <row r="387" spans="1:17" s="8" customFormat="1" ht="15" customHeight="1" x14ac:dyDescent="0.2">
      <c r="A387" s="97" t="s">
        <v>0</v>
      </c>
      <c r="B387" s="98"/>
      <c r="C387" s="9" t="s">
        <v>0</v>
      </c>
      <c r="D387" s="9" t="s">
        <v>51</v>
      </c>
      <c r="E387" s="99" t="s">
        <v>52</v>
      </c>
      <c r="F387" s="100"/>
      <c r="G387" s="101"/>
      <c r="H387" s="102">
        <v>2121562.75</v>
      </c>
      <c r="I387" s="103"/>
      <c r="J387" s="10">
        <f t="shared" si="42"/>
        <v>759317.74</v>
      </c>
      <c r="K387" s="7">
        <f t="shared" si="34"/>
        <v>35.790491702401923</v>
      </c>
      <c r="L387" s="40">
        <v>2121562.75</v>
      </c>
      <c r="M387" s="42">
        <v>759317.74</v>
      </c>
      <c r="N387" s="43">
        <f t="shared" si="41"/>
        <v>35.790491702401923</v>
      </c>
      <c r="O387" s="40">
        <v>0</v>
      </c>
      <c r="P387" s="40">
        <v>0</v>
      </c>
      <c r="Q387" s="38">
        <v>0</v>
      </c>
    </row>
    <row r="388" spans="1:17" s="8" customFormat="1" ht="15" customHeight="1" x14ac:dyDescent="0.2">
      <c r="A388" s="97" t="s">
        <v>0</v>
      </c>
      <c r="B388" s="98"/>
      <c r="C388" s="9" t="s">
        <v>0</v>
      </c>
      <c r="D388" s="9" t="s">
        <v>55</v>
      </c>
      <c r="E388" s="99" t="s">
        <v>56</v>
      </c>
      <c r="F388" s="100"/>
      <c r="G388" s="101"/>
      <c r="H388" s="102">
        <v>614.65</v>
      </c>
      <c r="I388" s="103"/>
      <c r="J388" s="10">
        <f t="shared" si="42"/>
        <v>460.99</v>
      </c>
      <c r="K388" s="7">
        <f t="shared" si="34"/>
        <v>75.000406735540565</v>
      </c>
      <c r="L388" s="40">
        <v>614.65</v>
      </c>
      <c r="M388" s="42">
        <v>460.99</v>
      </c>
      <c r="N388" s="43">
        <f t="shared" si="41"/>
        <v>75.000406735540565</v>
      </c>
      <c r="O388" s="40">
        <v>0</v>
      </c>
      <c r="P388" s="40">
        <v>0</v>
      </c>
      <c r="Q388" s="38">
        <v>0</v>
      </c>
    </row>
    <row r="389" spans="1:17" s="8" customFormat="1" ht="15" customHeight="1" x14ac:dyDescent="0.2">
      <c r="A389" s="97" t="s">
        <v>0</v>
      </c>
      <c r="B389" s="98"/>
      <c r="C389" s="9" t="s">
        <v>250</v>
      </c>
      <c r="D389" s="9" t="s">
        <v>0</v>
      </c>
      <c r="E389" s="99" t="s">
        <v>251</v>
      </c>
      <c r="F389" s="100"/>
      <c r="G389" s="101"/>
      <c r="H389" s="102">
        <v>68000</v>
      </c>
      <c r="I389" s="103"/>
      <c r="J389" s="10">
        <f>J390</f>
        <v>5700</v>
      </c>
      <c r="K389" s="7">
        <f t="shared" si="34"/>
        <v>8.3823529411764692</v>
      </c>
      <c r="L389" s="39">
        <f>L390</f>
        <v>68000</v>
      </c>
      <c r="M389" s="14">
        <f>M390</f>
        <v>5700</v>
      </c>
      <c r="N389" s="43">
        <f t="shared" si="41"/>
        <v>8.3823529411764692</v>
      </c>
      <c r="O389" s="39">
        <f>O390</f>
        <v>0</v>
      </c>
      <c r="P389" s="39">
        <f>P390</f>
        <v>0</v>
      </c>
      <c r="Q389" s="38">
        <v>0</v>
      </c>
    </row>
    <row r="390" spans="1:17" s="8" customFormat="1" ht="15" customHeight="1" x14ac:dyDescent="0.2">
      <c r="A390" s="97" t="s">
        <v>0</v>
      </c>
      <c r="B390" s="98"/>
      <c r="C390" s="9" t="s">
        <v>0</v>
      </c>
      <c r="D390" s="9" t="s">
        <v>51</v>
      </c>
      <c r="E390" s="99" t="s">
        <v>52</v>
      </c>
      <c r="F390" s="100"/>
      <c r="G390" s="101"/>
      <c r="H390" s="102">
        <v>68000</v>
      </c>
      <c r="I390" s="103"/>
      <c r="J390" s="10">
        <f>M390</f>
        <v>5700</v>
      </c>
      <c r="K390" s="7">
        <f t="shared" si="34"/>
        <v>8.3823529411764692</v>
      </c>
      <c r="L390" s="40">
        <v>68000</v>
      </c>
      <c r="M390" s="42">
        <v>5700</v>
      </c>
      <c r="N390" s="43">
        <f t="shared" si="41"/>
        <v>8.3823529411764692</v>
      </c>
      <c r="O390" s="40">
        <v>0</v>
      </c>
      <c r="P390" s="40">
        <v>0</v>
      </c>
      <c r="Q390" s="38">
        <v>0</v>
      </c>
    </row>
    <row r="391" spans="1:17" s="8" customFormat="1" ht="15" customHeight="1" x14ac:dyDescent="0.2">
      <c r="A391" s="97" t="s">
        <v>0</v>
      </c>
      <c r="B391" s="98"/>
      <c r="C391" s="9" t="s">
        <v>252</v>
      </c>
      <c r="D391" s="9" t="s">
        <v>0</v>
      </c>
      <c r="E391" s="99" t="s">
        <v>253</v>
      </c>
      <c r="F391" s="100"/>
      <c r="G391" s="101"/>
      <c r="H391" s="102">
        <v>18250</v>
      </c>
      <c r="I391" s="103"/>
      <c r="J391" s="10">
        <f>J392+J393</f>
        <v>0</v>
      </c>
      <c r="K391" s="7">
        <f t="shared" si="34"/>
        <v>0</v>
      </c>
      <c r="L391" s="39">
        <f>L392+L393</f>
        <v>250</v>
      </c>
      <c r="M391" s="14">
        <f>M392+M393</f>
        <v>0</v>
      </c>
      <c r="N391" s="43">
        <f t="shared" si="41"/>
        <v>0</v>
      </c>
      <c r="O391" s="39">
        <f>O392+O393</f>
        <v>18000</v>
      </c>
      <c r="P391" s="14">
        <f>P392+P393</f>
        <v>0</v>
      </c>
      <c r="Q391" s="45">
        <f>P391/O391*100</f>
        <v>0</v>
      </c>
    </row>
    <row r="392" spans="1:17" s="8" customFormat="1" ht="15" customHeight="1" x14ac:dyDescent="0.2">
      <c r="A392" s="97" t="s">
        <v>0</v>
      </c>
      <c r="B392" s="98"/>
      <c r="C392" s="9" t="s">
        <v>0</v>
      </c>
      <c r="D392" s="9" t="s">
        <v>37</v>
      </c>
      <c r="E392" s="99" t="s">
        <v>38</v>
      </c>
      <c r="F392" s="100"/>
      <c r="G392" s="101"/>
      <c r="H392" s="102">
        <v>250</v>
      </c>
      <c r="I392" s="103"/>
      <c r="J392" s="10">
        <f>M392</f>
        <v>0</v>
      </c>
      <c r="K392" s="7">
        <f t="shared" si="34"/>
        <v>0</v>
      </c>
      <c r="L392" s="40">
        <v>250</v>
      </c>
      <c r="M392" s="42">
        <v>0</v>
      </c>
      <c r="N392" s="43">
        <f t="shared" si="41"/>
        <v>0</v>
      </c>
      <c r="O392" s="40">
        <v>0</v>
      </c>
      <c r="P392" s="40">
        <v>0</v>
      </c>
      <c r="Q392" s="38">
        <v>0</v>
      </c>
    </row>
    <row r="393" spans="1:17" s="8" customFormat="1" ht="31.5" customHeight="1" x14ac:dyDescent="0.2">
      <c r="A393" s="97" t="s">
        <v>0</v>
      </c>
      <c r="B393" s="98"/>
      <c r="C393" s="9" t="s">
        <v>0</v>
      </c>
      <c r="D393" s="9" t="s">
        <v>246</v>
      </c>
      <c r="E393" s="99" t="s">
        <v>247</v>
      </c>
      <c r="F393" s="100"/>
      <c r="G393" s="101"/>
      <c r="H393" s="102">
        <v>18000</v>
      </c>
      <c r="I393" s="103"/>
      <c r="J393" s="10">
        <f>P393</f>
        <v>0</v>
      </c>
      <c r="K393" s="7">
        <f t="shared" si="34"/>
        <v>0</v>
      </c>
      <c r="L393" s="40">
        <v>0</v>
      </c>
      <c r="M393" s="40">
        <v>0</v>
      </c>
      <c r="N393" s="37">
        <v>0</v>
      </c>
      <c r="O393" s="40">
        <v>18000</v>
      </c>
      <c r="P393" s="42">
        <v>0</v>
      </c>
      <c r="Q393" s="45">
        <f>P393/O393*100</f>
        <v>0</v>
      </c>
    </row>
    <row r="394" spans="1:17" s="8" customFormat="1" ht="15" customHeight="1" x14ac:dyDescent="0.2">
      <c r="A394" s="97" t="s">
        <v>0</v>
      </c>
      <c r="B394" s="98"/>
      <c r="C394" s="9" t="s">
        <v>254</v>
      </c>
      <c r="D394" s="9" t="s">
        <v>0</v>
      </c>
      <c r="E394" s="99" t="s">
        <v>255</v>
      </c>
      <c r="F394" s="100"/>
      <c r="G394" s="101"/>
      <c r="H394" s="102">
        <v>10400</v>
      </c>
      <c r="I394" s="103"/>
      <c r="J394" s="10">
        <f>J395</f>
        <v>5847.63</v>
      </c>
      <c r="K394" s="7">
        <f t="shared" si="34"/>
        <v>56.227211538461539</v>
      </c>
      <c r="L394" s="39">
        <f>L395</f>
        <v>10400</v>
      </c>
      <c r="M394" s="14">
        <f>M395</f>
        <v>5847.63</v>
      </c>
      <c r="N394" s="43">
        <f t="shared" ref="N394:N400" si="43">M394/L394*100</f>
        <v>56.227211538461539</v>
      </c>
      <c r="O394" s="39">
        <f>O395</f>
        <v>0</v>
      </c>
      <c r="P394" s="39">
        <f>P395</f>
        <v>0</v>
      </c>
      <c r="Q394" s="38">
        <v>0</v>
      </c>
    </row>
    <row r="395" spans="1:17" s="8" customFormat="1" ht="15" customHeight="1" x14ac:dyDescent="0.2">
      <c r="A395" s="97" t="s">
        <v>0</v>
      </c>
      <c r="B395" s="98"/>
      <c r="C395" s="9" t="s">
        <v>0</v>
      </c>
      <c r="D395" s="9" t="s">
        <v>256</v>
      </c>
      <c r="E395" s="99" t="s">
        <v>257</v>
      </c>
      <c r="F395" s="100"/>
      <c r="G395" s="101"/>
      <c r="H395" s="102">
        <v>10400</v>
      </c>
      <c r="I395" s="103"/>
      <c r="J395" s="10">
        <f>M395</f>
        <v>5847.63</v>
      </c>
      <c r="K395" s="7">
        <f t="shared" si="34"/>
        <v>56.227211538461539</v>
      </c>
      <c r="L395" s="40">
        <v>10400</v>
      </c>
      <c r="M395" s="42">
        <v>5847.63</v>
      </c>
      <c r="N395" s="43">
        <f t="shared" si="43"/>
        <v>56.227211538461539</v>
      </c>
      <c r="O395" s="40">
        <v>0</v>
      </c>
      <c r="P395" s="40">
        <v>0</v>
      </c>
      <c r="Q395" s="38">
        <v>0</v>
      </c>
    </row>
    <row r="396" spans="1:17" s="8" customFormat="1" ht="15" customHeight="1" x14ac:dyDescent="0.2">
      <c r="A396" s="97" t="s">
        <v>0</v>
      </c>
      <c r="B396" s="98"/>
      <c r="C396" s="9" t="s">
        <v>258</v>
      </c>
      <c r="D396" s="9" t="s">
        <v>0</v>
      </c>
      <c r="E396" s="99" t="s">
        <v>259</v>
      </c>
      <c r="F396" s="100"/>
      <c r="G396" s="101"/>
      <c r="H396" s="102">
        <v>559288.91</v>
      </c>
      <c r="I396" s="103"/>
      <c r="J396" s="10">
        <f>J397+J398+J399+J400+J401</f>
        <v>147066</v>
      </c>
      <c r="K396" s="7">
        <f t="shared" ref="K396:K439" si="44">J396/H396*100</f>
        <v>26.295175421947842</v>
      </c>
      <c r="L396" s="39">
        <f>L397+L398+L399+L400+L401</f>
        <v>404246.4</v>
      </c>
      <c r="M396" s="14">
        <f>M397+M398+M399+M400+M401</f>
        <v>147066</v>
      </c>
      <c r="N396" s="43">
        <f t="shared" si="43"/>
        <v>36.380286874539877</v>
      </c>
      <c r="O396" s="39">
        <f>O397+O398+O399+O400+O401</f>
        <v>155042.51</v>
      </c>
      <c r="P396" s="14">
        <f>P397+P398+P399+P400+P401</f>
        <v>0</v>
      </c>
      <c r="Q396" s="45">
        <f>P396/O396*100</f>
        <v>0</v>
      </c>
    </row>
    <row r="397" spans="1:17" s="8" customFormat="1" ht="15" customHeight="1" x14ac:dyDescent="0.2">
      <c r="A397" s="97" t="s">
        <v>0</v>
      </c>
      <c r="B397" s="98"/>
      <c r="C397" s="9" t="s">
        <v>0</v>
      </c>
      <c r="D397" s="9" t="s">
        <v>45</v>
      </c>
      <c r="E397" s="99" t="s">
        <v>46</v>
      </c>
      <c r="F397" s="100"/>
      <c r="G397" s="101"/>
      <c r="H397" s="102">
        <v>8746.4</v>
      </c>
      <c r="I397" s="103"/>
      <c r="J397" s="10">
        <f>M397+P397</f>
        <v>0</v>
      </c>
      <c r="K397" s="7">
        <f t="shared" si="44"/>
        <v>0</v>
      </c>
      <c r="L397" s="40">
        <v>8746.4</v>
      </c>
      <c r="M397" s="42">
        <v>0</v>
      </c>
      <c r="N397" s="43">
        <f t="shared" si="43"/>
        <v>0</v>
      </c>
      <c r="O397" s="40">
        <v>0</v>
      </c>
      <c r="P397" s="40">
        <v>0</v>
      </c>
      <c r="Q397" s="38">
        <v>0</v>
      </c>
    </row>
    <row r="398" spans="1:17" s="8" customFormat="1" ht="15" customHeight="1" x14ac:dyDescent="0.2">
      <c r="A398" s="97" t="s">
        <v>0</v>
      </c>
      <c r="B398" s="98"/>
      <c r="C398" s="9" t="s">
        <v>0</v>
      </c>
      <c r="D398" s="9" t="s">
        <v>47</v>
      </c>
      <c r="E398" s="99" t="s">
        <v>48</v>
      </c>
      <c r="F398" s="100"/>
      <c r="G398" s="101"/>
      <c r="H398" s="102">
        <v>260000</v>
      </c>
      <c r="I398" s="103"/>
      <c r="J398" s="10">
        <f>M398+P398</f>
        <v>107007.52</v>
      </c>
      <c r="K398" s="7">
        <f t="shared" si="44"/>
        <v>41.15673846153846</v>
      </c>
      <c r="L398" s="40">
        <v>260000</v>
      </c>
      <c r="M398" s="42">
        <v>107007.52</v>
      </c>
      <c r="N398" s="43">
        <f t="shared" si="43"/>
        <v>41.15673846153846</v>
      </c>
      <c r="O398" s="40">
        <v>0</v>
      </c>
      <c r="P398" s="40">
        <v>0</v>
      </c>
      <c r="Q398" s="38">
        <v>0</v>
      </c>
    </row>
    <row r="399" spans="1:17" s="8" customFormat="1" ht="15" customHeight="1" x14ac:dyDescent="0.2">
      <c r="A399" s="97" t="s">
        <v>0</v>
      </c>
      <c r="B399" s="98"/>
      <c r="C399" s="9" t="s">
        <v>0</v>
      </c>
      <c r="D399" s="9" t="s">
        <v>49</v>
      </c>
      <c r="E399" s="99" t="s">
        <v>50</v>
      </c>
      <c r="F399" s="100"/>
      <c r="G399" s="101"/>
      <c r="H399" s="102">
        <v>30000</v>
      </c>
      <c r="I399" s="103"/>
      <c r="J399" s="10">
        <f>M399+P399</f>
        <v>10382.9</v>
      </c>
      <c r="K399" s="7">
        <f t="shared" si="44"/>
        <v>34.609666666666669</v>
      </c>
      <c r="L399" s="40">
        <v>30000</v>
      </c>
      <c r="M399" s="42">
        <v>10382.9</v>
      </c>
      <c r="N399" s="43">
        <f t="shared" si="43"/>
        <v>34.609666666666669</v>
      </c>
      <c r="O399" s="40">
        <v>0</v>
      </c>
      <c r="P399" s="40">
        <v>0</v>
      </c>
      <c r="Q399" s="38">
        <v>0</v>
      </c>
    </row>
    <row r="400" spans="1:17" s="8" customFormat="1" ht="15" customHeight="1" x14ac:dyDescent="0.2">
      <c r="A400" s="97" t="s">
        <v>0</v>
      </c>
      <c r="B400" s="98"/>
      <c r="C400" s="9" t="s">
        <v>0</v>
      </c>
      <c r="D400" s="9" t="s">
        <v>51</v>
      </c>
      <c r="E400" s="99" t="s">
        <v>52</v>
      </c>
      <c r="F400" s="100"/>
      <c r="G400" s="101"/>
      <c r="H400" s="102">
        <v>105500</v>
      </c>
      <c r="I400" s="103"/>
      <c r="J400" s="10">
        <f>M400+P400</f>
        <v>29675.58</v>
      </c>
      <c r="K400" s="7">
        <f t="shared" si="44"/>
        <v>28.128511848341237</v>
      </c>
      <c r="L400" s="40">
        <v>105500</v>
      </c>
      <c r="M400" s="42">
        <v>29675.58</v>
      </c>
      <c r="N400" s="43">
        <f t="shared" si="43"/>
        <v>28.128511848341237</v>
      </c>
      <c r="O400" s="40">
        <v>0</v>
      </c>
      <c r="P400" s="40">
        <v>0</v>
      </c>
      <c r="Q400" s="38">
        <v>0</v>
      </c>
    </row>
    <row r="401" spans="1:17" s="8" customFormat="1" ht="15" customHeight="1" x14ac:dyDescent="0.2">
      <c r="A401" s="97" t="s">
        <v>0</v>
      </c>
      <c r="B401" s="98"/>
      <c r="C401" s="9" t="s">
        <v>0</v>
      </c>
      <c r="D401" s="9" t="s">
        <v>23</v>
      </c>
      <c r="E401" s="99" t="s">
        <v>24</v>
      </c>
      <c r="F401" s="100"/>
      <c r="G401" s="101"/>
      <c r="H401" s="102">
        <v>155042.51</v>
      </c>
      <c r="I401" s="103"/>
      <c r="J401" s="10">
        <f>M401+P401</f>
        <v>0</v>
      </c>
      <c r="K401" s="7">
        <f t="shared" si="44"/>
        <v>0</v>
      </c>
      <c r="L401" s="40">
        <v>0</v>
      </c>
      <c r="M401" s="40">
        <v>0</v>
      </c>
      <c r="N401" s="37">
        <v>0</v>
      </c>
      <c r="O401" s="40">
        <v>155042.51</v>
      </c>
      <c r="P401" s="42">
        <v>0</v>
      </c>
      <c r="Q401" s="45">
        <f>P401/O401*100</f>
        <v>0</v>
      </c>
    </row>
    <row r="402" spans="1:17" s="8" customFormat="1" ht="15" customHeight="1" x14ac:dyDescent="0.2">
      <c r="A402" s="97" t="s">
        <v>0</v>
      </c>
      <c r="B402" s="98"/>
      <c r="C402" s="9" t="s">
        <v>260</v>
      </c>
      <c r="D402" s="9" t="s">
        <v>0</v>
      </c>
      <c r="E402" s="99" t="s">
        <v>261</v>
      </c>
      <c r="F402" s="100"/>
      <c r="G402" s="101"/>
      <c r="H402" s="102">
        <v>101782.9</v>
      </c>
      <c r="I402" s="103"/>
      <c r="J402" s="10">
        <f>J403</f>
        <v>702</v>
      </c>
      <c r="K402" s="7">
        <f t="shared" si="44"/>
        <v>0.68970328021701099</v>
      </c>
      <c r="L402" s="14">
        <f>L403</f>
        <v>101782.9</v>
      </c>
      <c r="M402" s="14">
        <f>M403</f>
        <v>702</v>
      </c>
      <c r="N402" s="43">
        <f t="shared" ref="N402:N433" si="45">M402/L402*100</f>
        <v>0.68970328021701099</v>
      </c>
      <c r="O402" s="39">
        <f>O403</f>
        <v>0</v>
      </c>
      <c r="P402" s="39">
        <f>P403</f>
        <v>0</v>
      </c>
      <c r="Q402" s="38">
        <v>0</v>
      </c>
    </row>
    <row r="403" spans="1:17" s="8" customFormat="1" ht="15" customHeight="1" x14ac:dyDescent="0.2">
      <c r="A403" s="97" t="s">
        <v>0</v>
      </c>
      <c r="B403" s="98"/>
      <c r="C403" s="9" t="s">
        <v>0</v>
      </c>
      <c r="D403" s="9" t="s">
        <v>51</v>
      </c>
      <c r="E403" s="99" t="s">
        <v>52</v>
      </c>
      <c r="F403" s="100"/>
      <c r="G403" s="101"/>
      <c r="H403" s="102">
        <v>101782.9</v>
      </c>
      <c r="I403" s="103"/>
      <c r="J403" s="10">
        <f>M403</f>
        <v>702</v>
      </c>
      <c r="K403" s="7">
        <f t="shared" si="44"/>
        <v>0.68970328021701099</v>
      </c>
      <c r="L403" s="42">
        <v>101782.9</v>
      </c>
      <c r="M403" s="42">
        <v>702</v>
      </c>
      <c r="N403" s="43">
        <f t="shared" si="45"/>
        <v>0.68970328021701099</v>
      </c>
      <c r="O403" s="40">
        <v>0</v>
      </c>
      <c r="P403" s="40">
        <v>0</v>
      </c>
      <c r="Q403" s="38">
        <v>0</v>
      </c>
    </row>
    <row r="404" spans="1:17" s="8" customFormat="1" ht="15" customHeight="1" x14ac:dyDescent="0.2">
      <c r="A404" s="97" t="s">
        <v>0</v>
      </c>
      <c r="B404" s="98"/>
      <c r="C404" s="9" t="s">
        <v>262</v>
      </c>
      <c r="D404" s="9" t="s">
        <v>0</v>
      </c>
      <c r="E404" s="99" t="s">
        <v>30</v>
      </c>
      <c r="F404" s="100"/>
      <c r="G404" s="101"/>
      <c r="H404" s="102">
        <v>536000</v>
      </c>
      <c r="I404" s="103"/>
      <c r="J404" s="10">
        <f>SUM(J405:J417)</f>
        <v>183351.90999999997</v>
      </c>
      <c r="K404" s="7">
        <f t="shared" si="44"/>
        <v>34.207445895522383</v>
      </c>
      <c r="L404" s="14">
        <f>SUM(L405:L417)</f>
        <v>536000</v>
      </c>
      <c r="M404" s="14">
        <f>SUM(M405:M417)</f>
        <v>183351.90999999997</v>
      </c>
      <c r="N404" s="43">
        <f t="shared" si="45"/>
        <v>34.207445895522383</v>
      </c>
      <c r="O404" s="39">
        <f>-SUM(O405:O417)</f>
        <v>0</v>
      </c>
      <c r="P404" s="39">
        <f>-SUM(P405:P417)</f>
        <v>0</v>
      </c>
      <c r="Q404" s="38">
        <v>0</v>
      </c>
    </row>
    <row r="405" spans="1:17" s="8" customFormat="1" ht="15" customHeight="1" x14ac:dyDescent="0.2">
      <c r="A405" s="97" t="s">
        <v>0</v>
      </c>
      <c r="B405" s="98"/>
      <c r="C405" s="9" t="s">
        <v>0</v>
      </c>
      <c r="D405" s="9" t="s">
        <v>31</v>
      </c>
      <c r="E405" s="99" t="s">
        <v>32</v>
      </c>
      <c r="F405" s="100"/>
      <c r="G405" s="101"/>
      <c r="H405" s="102">
        <v>238000</v>
      </c>
      <c r="I405" s="103"/>
      <c r="J405" s="10">
        <f t="shared" ref="J405:J417" si="46">M405+P405</f>
        <v>104657.03</v>
      </c>
      <c r="K405" s="7">
        <f t="shared" si="44"/>
        <v>43.973542016806718</v>
      </c>
      <c r="L405" s="42">
        <v>238000</v>
      </c>
      <c r="M405" s="42">
        <v>104657.03</v>
      </c>
      <c r="N405" s="43">
        <f t="shared" si="45"/>
        <v>43.973542016806718</v>
      </c>
      <c r="O405" s="40">
        <v>0</v>
      </c>
      <c r="P405" s="40">
        <v>0</v>
      </c>
      <c r="Q405" s="38">
        <v>0</v>
      </c>
    </row>
    <row r="406" spans="1:17" s="8" customFormat="1" ht="15" customHeight="1" x14ac:dyDescent="0.2">
      <c r="A406" s="97" t="s">
        <v>0</v>
      </c>
      <c r="B406" s="98"/>
      <c r="C406" s="9" t="s">
        <v>0</v>
      </c>
      <c r="D406" s="9" t="s">
        <v>43</v>
      </c>
      <c r="E406" s="99" t="s">
        <v>44</v>
      </c>
      <c r="F406" s="100"/>
      <c r="G406" s="101"/>
      <c r="H406" s="102">
        <v>2000</v>
      </c>
      <c r="I406" s="103"/>
      <c r="J406" s="10">
        <f t="shared" si="46"/>
        <v>0</v>
      </c>
      <c r="K406" s="7">
        <f t="shared" si="44"/>
        <v>0</v>
      </c>
      <c r="L406" s="42">
        <v>2000</v>
      </c>
      <c r="M406" s="42">
        <v>0</v>
      </c>
      <c r="N406" s="43">
        <f t="shared" si="45"/>
        <v>0</v>
      </c>
      <c r="O406" s="40">
        <v>0</v>
      </c>
      <c r="P406" s="40">
        <v>0</v>
      </c>
      <c r="Q406" s="38">
        <v>0</v>
      </c>
    </row>
    <row r="407" spans="1:17" s="8" customFormat="1" ht="15" customHeight="1" x14ac:dyDescent="0.2">
      <c r="A407" s="97" t="s">
        <v>0</v>
      </c>
      <c r="B407" s="98"/>
      <c r="C407" s="9" t="s">
        <v>0</v>
      </c>
      <c r="D407" s="9" t="s">
        <v>33</v>
      </c>
      <c r="E407" s="99" t="s">
        <v>34</v>
      </c>
      <c r="F407" s="100"/>
      <c r="G407" s="101"/>
      <c r="H407" s="102">
        <v>41000</v>
      </c>
      <c r="I407" s="103"/>
      <c r="J407" s="10">
        <f t="shared" si="46"/>
        <v>16790.12</v>
      </c>
      <c r="K407" s="7">
        <f t="shared" si="44"/>
        <v>40.95151219512195</v>
      </c>
      <c r="L407" s="42">
        <v>41000</v>
      </c>
      <c r="M407" s="42">
        <v>16790.12</v>
      </c>
      <c r="N407" s="43">
        <f t="shared" si="45"/>
        <v>40.95151219512195</v>
      </c>
      <c r="O407" s="40">
        <v>0</v>
      </c>
      <c r="P407" s="40">
        <v>0</v>
      </c>
      <c r="Q407" s="38">
        <v>0</v>
      </c>
    </row>
    <row r="408" spans="1:17" s="8" customFormat="1" ht="18.600000000000001" customHeight="1" x14ac:dyDescent="0.2">
      <c r="A408" s="97" t="s">
        <v>0</v>
      </c>
      <c r="B408" s="98"/>
      <c r="C408" s="9" t="s">
        <v>0</v>
      </c>
      <c r="D408" s="9" t="s">
        <v>35</v>
      </c>
      <c r="E408" s="99" t="s">
        <v>36</v>
      </c>
      <c r="F408" s="100"/>
      <c r="G408" s="101"/>
      <c r="H408" s="102">
        <v>6000</v>
      </c>
      <c r="I408" s="103"/>
      <c r="J408" s="10">
        <f t="shared" si="46"/>
        <v>1378.24</v>
      </c>
      <c r="K408" s="7">
        <f t="shared" si="44"/>
        <v>22.970666666666666</v>
      </c>
      <c r="L408" s="42">
        <v>6000</v>
      </c>
      <c r="M408" s="42">
        <v>1378.24</v>
      </c>
      <c r="N408" s="43">
        <f t="shared" si="45"/>
        <v>22.970666666666666</v>
      </c>
      <c r="O408" s="40">
        <v>0</v>
      </c>
      <c r="P408" s="40">
        <v>0</v>
      </c>
      <c r="Q408" s="38">
        <v>0</v>
      </c>
    </row>
    <row r="409" spans="1:17" s="8" customFormat="1" ht="15" customHeight="1" x14ac:dyDescent="0.2">
      <c r="A409" s="97" t="s">
        <v>0</v>
      </c>
      <c r="B409" s="98"/>
      <c r="C409" s="9" t="s">
        <v>0</v>
      </c>
      <c r="D409" s="9" t="s">
        <v>61</v>
      </c>
      <c r="E409" s="99" t="s">
        <v>62</v>
      </c>
      <c r="F409" s="100"/>
      <c r="G409" s="101"/>
      <c r="H409" s="102">
        <v>10000</v>
      </c>
      <c r="I409" s="103"/>
      <c r="J409" s="10">
        <f t="shared" si="46"/>
        <v>0</v>
      </c>
      <c r="K409" s="7">
        <f t="shared" si="44"/>
        <v>0</v>
      </c>
      <c r="L409" s="42">
        <v>10000</v>
      </c>
      <c r="M409" s="42">
        <v>0</v>
      </c>
      <c r="N409" s="43">
        <f t="shared" si="45"/>
        <v>0</v>
      </c>
      <c r="O409" s="40">
        <v>0</v>
      </c>
      <c r="P409" s="40">
        <v>0</v>
      </c>
      <c r="Q409" s="38">
        <v>0</v>
      </c>
    </row>
    <row r="410" spans="1:17" s="8" customFormat="1" ht="15" customHeight="1" x14ac:dyDescent="0.2">
      <c r="A410" s="97" t="s">
        <v>0</v>
      </c>
      <c r="B410" s="98"/>
      <c r="C410" s="9" t="s">
        <v>0</v>
      </c>
      <c r="D410" s="9" t="s">
        <v>45</v>
      </c>
      <c r="E410" s="99" t="s">
        <v>46</v>
      </c>
      <c r="F410" s="100"/>
      <c r="G410" s="101"/>
      <c r="H410" s="102">
        <v>104700</v>
      </c>
      <c r="I410" s="103"/>
      <c r="J410" s="10">
        <f t="shared" si="46"/>
        <v>14962.83</v>
      </c>
      <c r="K410" s="7">
        <f t="shared" si="44"/>
        <v>14.291146131805158</v>
      </c>
      <c r="L410" s="42">
        <v>104700</v>
      </c>
      <c r="M410" s="42">
        <v>14962.83</v>
      </c>
      <c r="N410" s="43">
        <f t="shared" si="45"/>
        <v>14.291146131805158</v>
      </c>
      <c r="O410" s="40">
        <v>0</v>
      </c>
      <c r="P410" s="40">
        <v>0</v>
      </c>
      <c r="Q410" s="38">
        <v>0</v>
      </c>
    </row>
    <row r="411" spans="1:17" s="8" customFormat="1" ht="15" customHeight="1" x14ac:dyDescent="0.2">
      <c r="A411" s="97" t="s">
        <v>0</v>
      </c>
      <c r="B411" s="98"/>
      <c r="C411" s="9" t="s">
        <v>0</v>
      </c>
      <c r="D411" s="9" t="s">
        <v>47</v>
      </c>
      <c r="E411" s="99" t="s">
        <v>48</v>
      </c>
      <c r="F411" s="100"/>
      <c r="G411" s="101"/>
      <c r="H411" s="102">
        <v>10000</v>
      </c>
      <c r="I411" s="103"/>
      <c r="J411" s="10">
        <f t="shared" si="46"/>
        <v>2360.56</v>
      </c>
      <c r="K411" s="7">
        <f t="shared" si="44"/>
        <v>23.605599999999999</v>
      </c>
      <c r="L411" s="42">
        <v>10000</v>
      </c>
      <c r="M411" s="42">
        <v>2360.56</v>
      </c>
      <c r="N411" s="43">
        <f t="shared" si="45"/>
        <v>23.605599999999999</v>
      </c>
      <c r="O411" s="40">
        <v>0</v>
      </c>
      <c r="P411" s="40">
        <v>0</v>
      </c>
      <c r="Q411" s="38">
        <v>0</v>
      </c>
    </row>
    <row r="412" spans="1:17" s="8" customFormat="1" ht="15" customHeight="1" x14ac:dyDescent="0.2">
      <c r="A412" s="97" t="s">
        <v>0</v>
      </c>
      <c r="B412" s="98"/>
      <c r="C412" s="9" t="s">
        <v>0</v>
      </c>
      <c r="D412" s="9" t="s">
        <v>49</v>
      </c>
      <c r="E412" s="99" t="s">
        <v>50</v>
      </c>
      <c r="F412" s="100"/>
      <c r="G412" s="101"/>
      <c r="H412" s="102">
        <v>20000</v>
      </c>
      <c r="I412" s="103"/>
      <c r="J412" s="10">
        <f t="shared" si="46"/>
        <v>688.96</v>
      </c>
      <c r="K412" s="7">
        <f t="shared" si="44"/>
        <v>3.4447999999999999</v>
      </c>
      <c r="L412" s="42">
        <v>20000</v>
      </c>
      <c r="M412" s="42">
        <v>688.96</v>
      </c>
      <c r="N412" s="43">
        <f t="shared" si="45"/>
        <v>3.4447999999999999</v>
      </c>
      <c r="O412" s="40">
        <v>0</v>
      </c>
      <c r="P412" s="40">
        <v>0</v>
      </c>
      <c r="Q412" s="38">
        <v>0</v>
      </c>
    </row>
    <row r="413" spans="1:17" s="8" customFormat="1" ht="15" customHeight="1" x14ac:dyDescent="0.2">
      <c r="A413" s="97" t="s">
        <v>0</v>
      </c>
      <c r="B413" s="98"/>
      <c r="C413" s="9" t="s">
        <v>0</v>
      </c>
      <c r="D413" s="9" t="s">
        <v>51</v>
      </c>
      <c r="E413" s="99" t="s">
        <v>52</v>
      </c>
      <c r="F413" s="100"/>
      <c r="G413" s="101"/>
      <c r="H413" s="102">
        <v>92400</v>
      </c>
      <c r="I413" s="103"/>
      <c r="J413" s="10">
        <f t="shared" si="46"/>
        <v>36228.47</v>
      </c>
      <c r="K413" s="7">
        <f t="shared" si="44"/>
        <v>39.208300865800865</v>
      </c>
      <c r="L413" s="42">
        <v>92400</v>
      </c>
      <c r="M413" s="42">
        <v>36228.47</v>
      </c>
      <c r="N413" s="43">
        <f t="shared" si="45"/>
        <v>39.208300865800865</v>
      </c>
      <c r="O413" s="40">
        <v>0</v>
      </c>
      <c r="P413" s="40">
        <v>0</v>
      </c>
      <c r="Q413" s="38">
        <v>0</v>
      </c>
    </row>
    <row r="414" spans="1:17" s="8" customFormat="1" ht="15" customHeight="1" x14ac:dyDescent="0.2">
      <c r="A414" s="97" t="s">
        <v>0</v>
      </c>
      <c r="B414" s="98"/>
      <c r="C414" s="9" t="s">
        <v>0</v>
      </c>
      <c r="D414" s="9" t="s">
        <v>53</v>
      </c>
      <c r="E414" s="99" t="s">
        <v>54</v>
      </c>
      <c r="F414" s="100"/>
      <c r="G414" s="101"/>
      <c r="H414" s="102">
        <v>3100</v>
      </c>
      <c r="I414" s="103"/>
      <c r="J414" s="10">
        <f t="shared" si="46"/>
        <v>2497.5</v>
      </c>
      <c r="K414" s="7">
        <f t="shared" si="44"/>
        <v>80.564516129032256</v>
      </c>
      <c r="L414" s="42">
        <v>3100</v>
      </c>
      <c r="M414" s="42">
        <v>2497.5</v>
      </c>
      <c r="N414" s="43">
        <f t="shared" si="45"/>
        <v>80.564516129032256</v>
      </c>
      <c r="O414" s="40">
        <v>0</v>
      </c>
      <c r="P414" s="40">
        <v>0</v>
      </c>
      <c r="Q414" s="38">
        <v>0</v>
      </c>
    </row>
    <row r="415" spans="1:17" s="8" customFormat="1" ht="15" customHeight="1" x14ac:dyDescent="0.2">
      <c r="A415" s="97" t="s">
        <v>0</v>
      </c>
      <c r="B415" s="98"/>
      <c r="C415" s="9" t="s">
        <v>0</v>
      </c>
      <c r="D415" s="9" t="s">
        <v>37</v>
      </c>
      <c r="E415" s="99" t="s">
        <v>38</v>
      </c>
      <c r="F415" s="100"/>
      <c r="G415" s="101"/>
      <c r="H415" s="102">
        <v>1000</v>
      </c>
      <c r="I415" s="103"/>
      <c r="J415" s="10">
        <f t="shared" si="46"/>
        <v>0</v>
      </c>
      <c r="K415" s="7">
        <f t="shared" si="44"/>
        <v>0</v>
      </c>
      <c r="L415" s="42">
        <v>1000</v>
      </c>
      <c r="M415" s="42">
        <v>0</v>
      </c>
      <c r="N415" s="43">
        <f t="shared" si="45"/>
        <v>0</v>
      </c>
      <c r="O415" s="40">
        <v>0</v>
      </c>
      <c r="P415" s="40">
        <v>0</v>
      </c>
      <c r="Q415" s="38">
        <v>0</v>
      </c>
    </row>
    <row r="416" spans="1:17" s="8" customFormat="1" ht="15" customHeight="1" x14ac:dyDescent="0.2">
      <c r="A416" s="97" t="s">
        <v>0</v>
      </c>
      <c r="B416" s="98"/>
      <c r="C416" s="9" t="s">
        <v>0</v>
      </c>
      <c r="D416" s="9" t="s">
        <v>55</v>
      </c>
      <c r="E416" s="99" t="s">
        <v>56</v>
      </c>
      <c r="F416" s="100"/>
      <c r="G416" s="101"/>
      <c r="H416" s="102">
        <v>4917.2</v>
      </c>
      <c r="I416" s="103"/>
      <c r="J416" s="10">
        <f t="shared" si="46"/>
        <v>3687.9</v>
      </c>
      <c r="K416" s="7">
        <f t="shared" si="44"/>
        <v>75</v>
      </c>
      <c r="L416" s="42">
        <v>4917.2</v>
      </c>
      <c r="M416" s="42">
        <v>3687.9</v>
      </c>
      <c r="N416" s="43">
        <f t="shared" si="45"/>
        <v>75</v>
      </c>
      <c r="O416" s="40">
        <v>0</v>
      </c>
      <c r="P416" s="40">
        <v>0</v>
      </c>
      <c r="Q416" s="38">
        <v>0</v>
      </c>
    </row>
    <row r="417" spans="1:17" s="8" customFormat="1" ht="18.600000000000001" customHeight="1" x14ac:dyDescent="0.2">
      <c r="A417" s="97" t="s">
        <v>0</v>
      </c>
      <c r="B417" s="98"/>
      <c r="C417" s="9" t="s">
        <v>0</v>
      </c>
      <c r="D417" s="9" t="s">
        <v>94</v>
      </c>
      <c r="E417" s="99" t="s">
        <v>95</v>
      </c>
      <c r="F417" s="100"/>
      <c r="G417" s="101"/>
      <c r="H417" s="102">
        <v>2882.8</v>
      </c>
      <c r="I417" s="103"/>
      <c r="J417" s="10">
        <f t="shared" si="46"/>
        <v>100.3</v>
      </c>
      <c r="K417" s="7">
        <f t="shared" si="44"/>
        <v>3.4792562786180099</v>
      </c>
      <c r="L417" s="42">
        <v>2882.8</v>
      </c>
      <c r="M417" s="42">
        <v>100.3</v>
      </c>
      <c r="N417" s="43">
        <f t="shared" si="45"/>
        <v>3.4792562786180099</v>
      </c>
      <c r="O417" s="40">
        <v>0</v>
      </c>
      <c r="P417" s="40">
        <v>0</v>
      </c>
      <c r="Q417" s="38">
        <v>0</v>
      </c>
    </row>
    <row r="418" spans="1:17" s="4" customFormat="1" ht="15" customHeight="1" x14ac:dyDescent="0.2">
      <c r="A418" s="104" t="s">
        <v>263</v>
      </c>
      <c r="B418" s="105"/>
      <c r="C418" s="11" t="s">
        <v>0</v>
      </c>
      <c r="D418" s="11" t="s">
        <v>0</v>
      </c>
      <c r="E418" s="106" t="s">
        <v>264</v>
      </c>
      <c r="F418" s="107"/>
      <c r="G418" s="108"/>
      <c r="H418" s="109">
        <v>589000</v>
      </c>
      <c r="I418" s="110"/>
      <c r="J418" s="47">
        <f>J419+J421+J423</f>
        <v>312996</v>
      </c>
      <c r="K418" s="48">
        <f t="shared" si="44"/>
        <v>53.140237691001701</v>
      </c>
      <c r="L418" s="44">
        <f>L419+L421+L423</f>
        <v>589000</v>
      </c>
      <c r="M418" s="44">
        <f>M419+M421+M423</f>
        <v>312996</v>
      </c>
      <c r="N418" s="51">
        <f t="shared" si="45"/>
        <v>53.140237691001701</v>
      </c>
      <c r="O418" s="41">
        <f>O419+O421+O423</f>
        <v>0</v>
      </c>
      <c r="P418" s="41">
        <f>P419+P421+P423</f>
        <v>0</v>
      </c>
      <c r="Q418" s="49">
        <v>0</v>
      </c>
    </row>
    <row r="419" spans="1:17" s="8" customFormat="1" ht="15" customHeight="1" x14ac:dyDescent="0.2">
      <c r="A419" s="97" t="s">
        <v>0</v>
      </c>
      <c r="B419" s="98"/>
      <c r="C419" s="9" t="s">
        <v>265</v>
      </c>
      <c r="D419" s="9" t="s">
        <v>0</v>
      </c>
      <c r="E419" s="99" t="s">
        <v>266</v>
      </c>
      <c r="F419" s="100"/>
      <c r="G419" s="101"/>
      <c r="H419" s="102">
        <v>411000</v>
      </c>
      <c r="I419" s="103"/>
      <c r="J419" s="10">
        <f>J420</f>
        <v>228000</v>
      </c>
      <c r="K419" s="7">
        <f t="shared" si="44"/>
        <v>55.474452554744524</v>
      </c>
      <c r="L419" s="14">
        <f>L420</f>
        <v>411000</v>
      </c>
      <c r="M419" s="14">
        <f>M420</f>
        <v>228000</v>
      </c>
      <c r="N419" s="43">
        <f t="shared" si="45"/>
        <v>55.474452554744524</v>
      </c>
      <c r="O419" s="39">
        <f>O420</f>
        <v>0</v>
      </c>
      <c r="P419" s="39">
        <f>P420</f>
        <v>0</v>
      </c>
      <c r="Q419" s="38">
        <v>0</v>
      </c>
    </row>
    <row r="420" spans="1:17" s="8" customFormat="1" ht="18.600000000000001" customHeight="1" x14ac:dyDescent="0.2">
      <c r="A420" s="97" t="s">
        <v>0</v>
      </c>
      <c r="B420" s="98"/>
      <c r="C420" s="9" t="s">
        <v>0</v>
      </c>
      <c r="D420" s="9" t="s">
        <v>267</v>
      </c>
      <c r="E420" s="99" t="s">
        <v>268</v>
      </c>
      <c r="F420" s="100"/>
      <c r="G420" s="101"/>
      <c r="H420" s="102">
        <v>411000</v>
      </c>
      <c r="I420" s="103"/>
      <c r="J420" s="10">
        <f>M420</f>
        <v>228000</v>
      </c>
      <c r="K420" s="7">
        <f t="shared" si="44"/>
        <v>55.474452554744524</v>
      </c>
      <c r="L420" s="42">
        <v>411000</v>
      </c>
      <c r="M420" s="42">
        <v>228000</v>
      </c>
      <c r="N420" s="43">
        <f t="shared" si="45"/>
        <v>55.474452554744524</v>
      </c>
      <c r="O420" s="40">
        <v>0</v>
      </c>
      <c r="P420" s="40">
        <v>0</v>
      </c>
      <c r="Q420" s="38">
        <v>0</v>
      </c>
    </row>
    <row r="421" spans="1:17" s="8" customFormat="1" ht="15" customHeight="1" x14ac:dyDescent="0.2">
      <c r="A421" s="97" t="s">
        <v>0</v>
      </c>
      <c r="B421" s="98"/>
      <c r="C421" s="9" t="s">
        <v>269</v>
      </c>
      <c r="D421" s="9" t="s">
        <v>0</v>
      </c>
      <c r="E421" s="99" t="s">
        <v>270</v>
      </c>
      <c r="F421" s="100"/>
      <c r="G421" s="101"/>
      <c r="H421" s="102">
        <v>173000</v>
      </c>
      <c r="I421" s="103"/>
      <c r="J421" s="10">
        <f>J422</f>
        <v>84996</v>
      </c>
      <c r="K421" s="7">
        <f t="shared" si="44"/>
        <v>49.13063583815029</v>
      </c>
      <c r="L421" s="14">
        <f>L422</f>
        <v>173000</v>
      </c>
      <c r="M421" s="14">
        <f>M422</f>
        <v>84996</v>
      </c>
      <c r="N421" s="43">
        <f t="shared" si="45"/>
        <v>49.13063583815029</v>
      </c>
      <c r="O421" s="39">
        <f>O422</f>
        <v>0</v>
      </c>
      <c r="P421" s="39">
        <f>P422</f>
        <v>0</v>
      </c>
      <c r="Q421" s="38">
        <v>0</v>
      </c>
    </row>
    <row r="422" spans="1:17" s="8" customFormat="1" ht="18" customHeight="1" x14ac:dyDescent="0.2">
      <c r="A422" s="97" t="s">
        <v>0</v>
      </c>
      <c r="B422" s="98"/>
      <c r="C422" s="9" t="s">
        <v>0</v>
      </c>
      <c r="D422" s="9" t="s">
        <v>267</v>
      </c>
      <c r="E422" s="99" t="s">
        <v>268</v>
      </c>
      <c r="F422" s="100"/>
      <c r="G422" s="101"/>
      <c r="H422" s="102">
        <v>173000</v>
      </c>
      <c r="I422" s="103"/>
      <c r="J422" s="10">
        <f>M422</f>
        <v>84996</v>
      </c>
      <c r="K422" s="7">
        <f t="shared" si="44"/>
        <v>49.13063583815029</v>
      </c>
      <c r="L422" s="42">
        <v>173000</v>
      </c>
      <c r="M422" s="42">
        <v>84996</v>
      </c>
      <c r="N422" s="43">
        <f t="shared" si="45"/>
        <v>49.13063583815029</v>
      </c>
      <c r="O422" s="40">
        <v>0</v>
      </c>
      <c r="P422" s="40">
        <v>0</v>
      </c>
      <c r="Q422" s="38">
        <v>0</v>
      </c>
    </row>
    <row r="423" spans="1:17" s="8" customFormat="1" ht="15" customHeight="1" x14ac:dyDescent="0.2">
      <c r="A423" s="97" t="s">
        <v>0</v>
      </c>
      <c r="B423" s="98"/>
      <c r="C423" s="9" t="s">
        <v>271</v>
      </c>
      <c r="D423" s="9" t="s">
        <v>0</v>
      </c>
      <c r="E423" s="99" t="s">
        <v>30</v>
      </c>
      <c r="F423" s="100"/>
      <c r="G423" s="101"/>
      <c r="H423" s="102">
        <v>5000</v>
      </c>
      <c r="I423" s="103"/>
      <c r="J423" s="10">
        <f>J424</f>
        <v>0</v>
      </c>
      <c r="K423" s="7">
        <f t="shared" si="44"/>
        <v>0</v>
      </c>
      <c r="L423" s="14">
        <f>L424</f>
        <v>5000</v>
      </c>
      <c r="M423" s="14">
        <f>M424</f>
        <v>0</v>
      </c>
      <c r="N423" s="43">
        <f t="shared" si="45"/>
        <v>0</v>
      </c>
      <c r="O423" s="39">
        <f>O424</f>
        <v>0</v>
      </c>
      <c r="P423" s="39">
        <f>P424</f>
        <v>0</v>
      </c>
      <c r="Q423" s="38">
        <v>0</v>
      </c>
    </row>
    <row r="424" spans="1:17" s="8" customFormat="1" ht="22.5" customHeight="1" x14ac:dyDescent="0.2">
      <c r="A424" s="97" t="s">
        <v>0</v>
      </c>
      <c r="B424" s="98"/>
      <c r="C424" s="9" t="s">
        <v>0</v>
      </c>
      <c r="D424" s="9" t="s">
        <v>272</v>
      </c>
      <c r="E424" s="99" t="s">
        <v>273</v>
      </c>
      <c r="F424" s="100"/>
      <c r="G424" s="101"/>
      <c r="H424" s="102">
        <v>5000</v>
      </c>
      <c r="I424" s="103"/>
      <c r="J424" s="10">
        <f>M424</f>
        <v>0</v>
      </c>
      <c r="K424" s="7">
        <f t="shared" si="44"/>
        <v>0</v>
      </c>
      <c r="L424" s="42">
        <v>5000</v>
      </c>
      <c r="M424" s="42">
        <v>0</v>
      </c>
      <c r="N424" s="43">
        <f t="shared" si="45"/>
        <v>0</v>
      </c>
      <c r="O424" s="40">
        <v>0</v>
      </c>
      <c r="P424" s="40">
        <v>0</v>
      </c>
      <c r="Q424" s="38">
        <v>0</v>
      </c>
    </row>
    <row r="425" spans="1:17" s="4" customFormat="1" ht="15" customHeight="1" x14ac:dyDescent="0.2">
      <c r="A425" s="104" t="s">
        <v>274</v>
      </c>
      <c r="B425" s="105"/>
      <c r="C425" s="11" t="s">
        <v>0</v>
      </c>
      <c r="D425" s="11" t="s">
        <v>0</v>
      </c>
      <c r="E425" s="106" t="s">
        <v>275</v>
      </c>
      <c r="F425" s="107"/>
      <c r="G425" s="108"/>
      <c r="H425" s="109">
        <v>229388.22</v>
      </c>
      <c r="I425" s="110"/>
      <c r="J425" s="12">
        <f>J426+J435</f>
        <v>104149.86</v>
      </c>
      <c r="K425" s="7">
        <f t="shared" si="44"/>
        <v>45.403316700395514</v>
      </c>
      <c r="L425" s="44">
        <f>L426+L435</f>
        <v>214388.22</v>
      </c>
      <c r="M425" s="44">
        <f>M426+M435</f>
        <v>89159.67</v>
      </c>
      <c r="N425" s="43">
        <f t="shared" si="45"/>
        <v>41.587951987287362</v>
      </c>
      <c r="O425" s="41">
        <f>O426+O435</f>
        <v>15000</v>
      </c>
      <c r="P425" s="41">
        <f>P426+P435</f>
        <v>14990.19</v>
      </c>
      <c r="Q425" s="38">
        <f>P425/O425*100</f>
        <v>99.934600000000003</v>
      </c>
    </row>
    <row r="426" spans="1:17" s="8" customFormat="1" ht="15" customHeight="1" x14ac:dyDescent="0.2">
      <c r="A426" s="97" t="s">
        <v>0</v>
      </c>
      <c r="B426" s="98"/>
      <c r="C426" s="9" t="s">
        <v>276</v>
      </c>
      <c r="D426" s="9" t="s">
        <v>0</v>
      </c>
      <c r="E426" s="99" t="s">
        <v>277</v>
      </c>
      <c r="F426" s="100"/>
      <c r="G426" s="101"/>
      <c r="H426" s="102">
        <v>102407.5</v>
      </c>
      <c r="I426" s="103"/>
      <c r="J426" s="10">
        <f>J427+J428+J429+J430+J431+J433+J432+J434</f>
        <v>27767.58</v>
      </c>
      <c r="K426" s="7">
        <f t="shared" si="44"/>
        <v>27.11479139711447</v>
      </c>
      <c r="L426" s="14">
        <f>L427+L428+L429+L430+L431+L433+L432+L434</f>
        <v>87407.5</v>
      </c>
      <c r="M426" s="14">
        <f>M427+M428+M429+M430+M431+M433+M432+M434</f>
        <v>12777.39</v>
      </c>
      <c r="N426" s="43">
        <f t="shared" si="45"/>
        <v>14.618184938363413</v>
      </c>
      <c r="O426" s="39">
        <f>O427+O428+O429+O430+O431+O433+O432+O434</f>
        <v>15000</v>
      </c>
      <c r="P426" s="39">
        <f>P427+P428+P429+P430+P431+P433+P432+P434</f>
        <v>14990.19</v>
      </c>
      <c r="Q426" s="38">
        <f>P426/O426*100</f>
        <v>99.934600000000003</v>
      </c>
    </row>
    <row r="427" spans="1:17" s="8" customFormat="1" ht="15" customHeight="1" x14ac:dyDescent="0.2">
      <c r="A427" s="97" t="s">
        <v>0</v>
      </c>
      <c r="B427" s="98"/>
      <c r="C427" s="9" t="s">
        <v>0</v>
      </c>
      <c r="D427" s="9" t="s">
        <v>33</v>
      </c>
      <c r="E427" s="99" t="s">
        <v>34</v>
      </c>
      <c r="F427" s="100"/>
      <c r="G427" s="101"/>
      <c r="H427" s="102">
        <v>1500</v>
      </c>
      <c r="I427" s="103"/>
      <c r="J427" s="10">
        <f t="shared" ref="J427:J434" si="47">M427+P427</f>
        <v>0</v>
      </c>
      <c r="K427" s="7">
        <f t="shared" si="44"/>
        <v>0</v>
      </c>
      <c r="L427" s="42">
        <v>1500</v>
      </c>
      <c r="M427" s="42">
        <v>0</v>
      </c>
      <c r="N427" s="43">
        <f t="shared" si="45"/>
        <v>0</v>
      </c>
      <c r="O427" s="40">
        <v>0</v>
      </c>
      <c r="P427" s="40">
        <v>0</v>
      </c>
      <c r="Q427" s="38">
        <v>0</v>
      </c>
    </row>
    <row r="428" spans="1:17" s="8" customFormat="1" ht="18.600000000000001" customHeight="1" x14ac:dyDescent="0.2">
      <c r="A428" s="97" t="s">
        <v>0</v>
      </c>
      <c r="B428" s="98"/>
      <c r="C428" s="9" t="s">
        <v>0</v>
      </c>
      <c r="D428" s="9" t="s">
        <v>35</v>
      </c>
      <c r="E428" s="99" t="s">
        <v>36</v>
      </c>
      <c r="F428" s="100"/>
      <c r="G428" s="101"/>
      <c r="H428" s="102">
        <v>500</v>
      </c>
      <c r="I428" s="103"/>
      <c r="J428" s="10">
        <f t="shared" si="47"/>
        <v>0</v>
      </c>
      <c r="K428" s="7">
        <f t="shared" si="44"/>
        <v>0</v>
      </c>
      <c r="L428" s="42">
        <v>500</v>
      </c>
      <c r="M428" s="42">
        <v>0</v>
      </c>
      <c r="N428" s="43">
        <f t="shared" si="45"/>
        <v>0</v>
      </c>
      <c r="O428" s="40">
        <v>0</v>
      </c>
      <c r="P428" s="40">
        <v>0</v>
      </c>
      <c r="Q428" s="38">
        <v>0</v>
      </c>
    </row>
    <row r="429" spans="1:17" s="8" customFormat="1" ht="15" customHeight="1" x14ac:dyDescent="0.2">
      <c r="A429" s="97" t="s">
        <v>0</v>
      </c>
      <c r="B429" s="98"/>
      <c r="C429" s="9" t="s">
        <v>0</v>
      </c>
      <c r="D429" s="9" t="s">
        <v>61</v>
      </c>
      <c r="E429" s="99" t="s">
        <v>62</v>
      </c>
      <c r="F429" s="100"/>
      <c r="G429" s="101"/>
      <c r="H429" s="102">
        <v>7000</v>
      </c>
      <c r="I429" s="103"/>
      <c r="J429" s="10">
        <f t="shared" si="47"/>
        <v>1960</v>
      </c>
      <c r="K429" s="7">
        <f t="shared" si="44"/>
        <v>28.000000000000004</v>
      </c>
      <c r="L429" s="42">
        <v>7000</v>
      </c>
      <c r="M429" s="42">
        <v>1960</v>
      </c>
      <c r="N429" s="43">
        <f t="shared" si="45"/>
        <v>28.000000000000004</v>
      </c>
      <c r="O429" s="40">
        <v>0</v>
      </c>
      <c r="P429" s="40">
        <v>0</v>
      </c>
      <c r="Q429" s="38">
        <v>0</v>
      </c>
    </row>
    <row r="430" spans="1:17" s="8" customFormat="1" ht="15" customHeight="1" x14ac:dyDescent="0.2">
      <c r="A430" s="97" t="s">
        <v>0</v>
      </c>
      <c r="B430" s="98"/>
      <c r="C430" s="9" t="s">
        <v>0</v>
      </c>
      <c r="D430" s="9" t="s">
        <v>278</v>
      </c>
      <c r="E430" s="99" t="s">
        <v>279</v>
      </c>
      <c r="F430" s="100"/>
      <c r="G430" s="101"/>
      <c r="H430" s="102">
        <v>8000</v>
      </c>
      <c r="I430" s="103"/>
      <c r="J430" s="10">
        <f t="shared" si="47"/>
        <v>3645.07</v>
      </c>
      <c r="K430" s="7">
        <f t="shared" si="44"/>
        <v>45.563375000000001</v>
      </c>
      <c r="L430" s="42">
        <v>8000</v>
      </c>
      <c r="M430" s="42">
        <v>3645.07</v>
      </c>
      <c r="N430" s="43">
        <f t="shared" si="45"/>
        <v>45.563375000000001</v>
      </c>
      <c r="O430" s="40">
        <v>0</v>
      </c>
      <c r="P430" s="40">
        <v>0</v>
      </c>
      <c r="Q430" s="38">
        <v>0</v>
      </c>
    </row>
    <row r="431" spans="1:17" s="8" customFormat="1" ht="15" customHeight="1" x14ac:dyDescent="0.2">
      <c r="A431" s="97" t="s">
        <v>0</v>
      </c>
      <c r="B431" s="98"/>
      <c r="C431" s="9" t="s">
        <v>0</v>
      </c>
      <c r="D431" s="9" t="s">
        <v>45</v>
      </c>
      <c r="E431" s="99" t="s">
        <v>46</v>
      </c>
      <c r="F431" s="100"/>
      <c r="G431" s="101"/>
      <c r="H431" s="102">
        <v>35407.5</v>
      </c>
      <c r="I431" s="103"/>
      <c r="J431" s="10">
        <f t="shared" si="47"/>
        <v>241</v>
      </c>
      <c r="K431" s="7">
        <f t="shared" si="44"/>
        <v>0.68064675563086918</v>
      </c>
      <c r="L431" s="42">
        <v>35407.5</v>
      </c>
      <c r="M431" s="42">
        <v>241</v>
      </c>
      <c r="N431" s="43">
        <f t="shared" si="45"/>
        <v>0.68064675563086918</v>
      </c>
      <c r="O431" s="40">
        <v>0</v>
      </c>
      <c r="P431" s="40">
        <v>0</v>
      </c>
      <c r="Q431" s="38">
        <v>0</v>
      </c>
    </row>
    <row r="432" spans="1:17" s="8" customFormat="1" ht="15" customHeight="1" x14ac:dyDescent="0.2">
      <c r="A432" s="97" t="s">
        <v>0</v>
      </c>
      <c r="B432" s="98"/>
      <c r="C432" s="9" t="s">
        <v>0</v>
      </c>
      <c r="D432" s="9" t="s">
        <v>51</v>
      </c>
      <c r="E432" s="99" t="s">
        <v>52</v>
      </c>
      <c r="F432" s="100"/>
      <c r="G432" s="101"/>
      <c r="H432" s="102">
        <v>34000</v>
      </c>
      <c r="I432" s="103"/>
      <c r="J432" s="10">
        <f t="shared" si="47"/>
        <v>6931.32</v>
      </c>
      <c r="K432" s="7">
        <f t="shared" si="44"/>
        <v>20.386235294117647</v>
      </c>
      <c r="L432" s="42">
        <v>34000</v>
      </c>
      <c r="M432" s="42">
        <v>6931.32</v>
      </c>
      <c r="N432" s="43">
        <f t="shared" si="45"/>
        <v>20.386235294117647</v>
      </c>
      <c r="O432" s="40">
        <v>0</v>
      </c>
      <c r="P432" s="40">
        <v>0</v>
      </c>
      <c r="Q432" s="38">
        <v>0</v>
      </c>
    </row>
    <row r="433" spans="1:17" s="8" customFormat="1" ht="15" customHeight="1" x14ac:dyDescent="0.2">
      <c r="A433" s="97" t="s">
        <v>0</v>
      </c>
      <c r="B433" s="98"/>
      <c r="C433" s="9" t="s">
        <v>0</v>
      </c>
      <c r="D433" s="9" t="s">
        <v>53</v>
      </c>
      <c r="E433" s="99" t="s">
        <v>54</v>
      </c>
      <c r="F433" s="100"/>
      <c r="G433" s="101"/>
      <c r="H433" s="102">
        <v>1000</v>
      </c>
      <c r="I433" s="103"/>
      <c r="J433" s="10">
        <f t="shared" si="47"/>
        <v>0</v>
      </c>
      <c r="K433" s="7">
        <f t="shared" si="44"/>
        <v>0</v>
      </c>
      <c r="L433" s="42">
        <v>1000</v>
      </c>
      <c r="M433" s="42">
        <v>0</v>
      </c>
      <c r="N433" s="43">
        <f t="shared" si="45"/>
        <v>0</v>
      </c>
      <c r="O433" s="40">
        <v>0</v>
      </c>
      <c r="P433" s="40">
        <v>0</v>
      </c>
      <c r="Q433" s="38">
        <v>0</v>
      </c>
    </row>
    <row r="434" spans="1:17" s="8" customFormat="1" ht="15" customHeight="1" x14ac:dyDescent="0.2">
      <c r="A434" s="97" t="s">
        <v>0</v>
      </c>
      <c r="B434" s="98"/>
      <c r="C434" s="9" t="s">
        <v>0</v>
      </c>
      <c r="D434" s="9" t="s">
        <v>280</v>
      </c>
      <c r="E434" s="99" t="s">
        <v>281</v>
      </c>
      <c r="F434" s="100"/>
      <c r="G434" s="101"/>
      <c r="H434" s="102">
        <v>15000</v>
      </c>
      <c r="I434" s="103"/>
      <c r="J434" s="10">
        <f t="shared" si="47"/>
        <v>14990.19</v>
      </c>
      <c r="K434" s="7">
        <f t="shared" si="44"/>
        <v>99.934600000000003</v>
      </c>
      <c r="L434" s="40">
        <v>0</v>
      </c>
      <c r="M434" s="40">
        <v>0</v>
      </c>
      <c r="N434" s="37">
        <v>0</v>
      </c>
      <c r="O434" s="40">
        <v>15000</v>
      </c>
      <c r="P434" s="40">
        <v>14990.19</v>
      </c>
      <c r="Q434" s="38">
        <f>P434/O434*100</f>
        <v>99.934600000000003</v>
      </c>
    </row>
    <row r="435" spans="1:17" s="8" customFormat="1" ht="15" customHeight="1" x14ac:dyDescent="0.2">
      <c r="A435" s="97" t="s">
        <v>0</v>
      </c>
      <c r="B435" s="98"/>
      <c r="C435" s="9" t="s">
        <v>282</v>
      </c>
      <c r="D435" s="9" t="s">
        <v>0</v>
      </c>
      <c r="E435" s="99" t="s">
        <v>30</v>
      </c>
      <c r="F435" s="100"/>
      <c r="G435" s="101"/>
      <c r="H435" s="102">
        <v>126980.72</v>
      </c>
      <c r="I435" s="103"/>
      <c r="J435" s="10">
        <f>J436+J437+J438</f>
        <v>76382.28</v>
      </c>
      <c r="K435" s="7">
        <f t="shared" si="44"/>
        <v>60.152659395851593</v>
      </c>
      <c r="L435" s="39">
        <f>L436+L437+L438</f>
        <v>126980.72</v>
      </c>
      <c r="M435" s="14">
        <f>M436+M437+M438</f>
        <v>76382.28</v>
      </c>
      <c r="N435" s="43">
        <f>M435/L435*100</f>
        <v>60.152659395851593</v>
      </c>
      <c r="O435" s="39">
        <f>O436+O437+O438</f>
        <v>0</v>
      </c>
      <c r="P435" s="39">
        <f>P436+P437+P438</f>
        <v>0</v>
      </c>
      <c r="Q435" s="38">
        <v>0</v>
      </c>
    </row>
    <row r="436" spans="1:17" s="8" customFormat="1" ht="21" customHeight="1" x14ac:dyDescent="0.2">
      <c r="A436" s="97" t="s">
        <v>0</v>
      </c>
      <c r="B436" s="98"/>
      <c r="C436" s="9" t="s">
        <v>0</v>
      </c>
      <c r="D436" s="9" t="s">
        <v>272</v>
      </c>
      <c r="E436" s="99" t="s">
        <v>273</v>
      </c>
      <c r="F436" s="100"/>
      <c r="G436" s="101"/>
      <c r="H436" s="102">
        <v>110000</v>
      </c>
      <c r="I436" s="103"/>
      <c r="J436" s="10">
        <f>M436+P436</f>
        <v>75000</v>
      </c>
      <c r="K436" s="7">
        <f t="shared" si="44"/>
        <v>68.181818181818173</v>
      </c>
      <c r="L436" s="40">
        <v>110000</v>
      </c>
      <c r="M436" s="42">
        <v>75000</v>
      </c>
      <c r="N436" s="43">
        <f>M436/L436*100</f>
        <v>68.181818181818173</v>
      </c>
      <c r="O436" s="40">
        <v>0</v>
      </c>
      <c r="P436" s="40">
        <v>0</v>
      </c>
      <c r="Q436" s="38">
        <v>0</v>
      </c>
    </row>
    <row r="437" spans="1:17" s="8" customFormat="1" ht="15" customHeight="1" x14ac:dyDescent="0.2">
      <c r="A437" s="97" t="s">
        <v>0</v>
      </c>
      <c r="B437" s="98"/>
      <c r="C437" s="9" t="s">
        <v>0</v>
      </c>
      <c r="D437" s="9" t="s">
        <v>45</v>
      </c>
      <c r="E437" s="99" t="s">
        <v>46</v>
      </c>
      <c r="F437" s="100"/>
      <c r="G437" s="101"/>
      <c r="H437" s="102">
        <v>12780.72</v>
      </c>
      <c r="I437" s="103"/>
      <c r="J437" s="10">
        <f>M437+P437</f>
        <v>1382.28</v>
      </c>
      <c r="K437" s="7">
        <f t="shared" si="44"/>
        <v>10.815353125645503</v>
      </c>
      <c r="L437" s="40">
        <v>12780.72</v>
      </c>
      <c r="M437" s="42">
        <v>1382.28</v>
      </c>
      <c r="N437" s="43">
        <f>M437/L437*100</f>
        <v>10.815353125645503</v>
      </c>
      <c r="O437" s="40">
        <v>0</v>
      </c>
      <c r="P437" s="40">
        <v>0</v>
      </c>
      <c r="Q437" s="38">
        <v>0</v>
      </c>
    </row>
    <row r="438" spans="1:17" s="8" customFormat="1" ht="15" customHeight="1" x14ac:dyDescent="0.2">
      <c r="A438" s="97" t="s">
        <v>0</v>
      </c>
      <c r="B438" s="98"/>
      <c r="C438" s="9" t="s">
        <v>0</v>
      </c>
      <c r="D438" s="9" t="s">
        <v>51</v>
      </c>
      <c r="E438" s="99" t="s">
        <v>52</v>
      </c>
      <c r="F438" s="100"/>
      <c r="G438" s="101"/>
      <c r="H438" s="102">
        <v>4200</v>
      </c>
      <c r="I438" s="103"/>
      <c r="J438" s="10">
        <f>M438+P438</f>
        <v>0</v>
      </c>
      <c r="K438" s="7">
        <f t="shared" si="44"/>
        <v>0</v>
      </c>
      <c r="L438" s="40">
        <v>4200</v>
      </c>
      <c r="M438" s="42">
        <v>0</v>
      </c>
      <c r="N438" s="43">
        <f>M438/L438*100</f>
        <v>0</v>
      </c>
      <c r="O438" s="40">
        <v>0</v>
      </c>
      <c r="P438" s="40">
        <v>0</v>
      </c>
      <c r="Q438" s="38">
        <v>0</v>
      </c>
    </row>
    <row r="439" spans="1:17" s="8" customFormat="1" ht="18.600000000000001" customHeight="1" x14ac:dyDescent="0.2">
      <c r="A439" s="115" t="s">
        <v>283</v>
      </c>
      <c r="B439" s="116"/>
      <c r="C439" s="116"/>
      <c r="D439" s="116"/>
      <c r="E439" s="116"/>
      <c r="F439" s="116"/>
      <c r="G439" s="117"/>
      <c r="H439" s="118">
        <v>47390243.479999997</v>
      </c>
      <c r="I439" s="119"/>
      <c r="J439" s="16">
        <f>J425+J418+J372+J336+J326+J293+J279+J144+J141+J138+J127+J111+J56+J52+J45+J37+J23+J12</f>
        <v>16483362.300000001</v>
      </c>
      <c r="K439" s="16">
        <f t="shared" si="44"/>
        <v>34.782185297183453</v>
      </c>
      <c r="L439" s="16">
        <f>L425+L418+L372+L336+L326+L293+L279+L144+L141+L138+L127+L111+L56+L52+L45+L37+L23+L12</f>
        <v>31969514.969999999</v>
      </c>
      <c r="M439" s="16">
        <f>M425+M418+M372+M336+M326+M293+M279+M144+M141+M138+M127+M111+M56+M52+M45+M37+M23+M12</f>
        <v>14162943.91</v>
      </c>
      <c r="N439" s="6">
        <f>M439/L439*100</f>
        <v>44.301403769467321</v>
      </c>
      <c r="O439" s="16">
        <f>O425+O418+O372+O336+O326+O293+O279+O144+O141+O138+O127+O111+O56+O52+O45+O37+O23+O12</f>
        <v>15420728.51</v>
      </c>
      <c r="P439" s="16">
        <f>P425+P418+P372+P336+P326+P293+P279+P144+P141+P138+P127+P111+P56+P52+P45+P37+P23+P12</f>
        <v>2320418.3899999997</v>
      </c>
      <c r="Q439" s="17">
        <f>P439/O439*100</f>
        <v>15.047397977957136</v>
      </c>
    </row>
    <row r="440" spans="1:17" s="18" customFormat="1" ht="14.25" customHeight="1" x14ac:dyDescent="0.2">
      <c r="A440" s="19"/>
      <c r="B440" s="127" t="s">
        <v>301</v>
      </c>
      <c r="C440" s="127"/>
      <c r="D440" s="127"/>
      <c r="E440" s="127"/>
      <c r="F440" s="127"/>
      <c r="G440" s="127"/>
      <c r="H440" s="20"/>
      <c r="I440" s="20"/>
      <c r="J440" s="20"/>
      <c r="K440" s="21"/>
      <c r="L440" s="20"/>
      <c r="M440" s="20"/>
      <c r="N440" s="21"/>
      <c r="O440" s="20"/>
      <c r="P440" s="20"/>
      <c r="Q440" s="21"/>
    </row>
    <row r="441" spans="1:17" s="22" customFormat="1" ht="16.7" customHeight="1" x14ac:dyDescent="0.15">
      <c r="B441" s="120" t="s">
        <v>284</v>
      </c>
      <c r="C441" s="121"/>
      <c r="D441" s="121"/>
      <c r="E441" s="121"/>
      <c r="F441" s="121"/>
      <c r="G441" s="121"/>
      <c r="H441" s="121"/>
      <c r="I441" s="121"/>
      <c r="J441" s="122"/>
      <c r="K441" s="120" t="s">
        <v>285</v>
      </c>
      <c r="L441" s="122"/>
      <c r="M441" s="123" t="s">
        <v>302</v>
      </c>
      <c r="N441" s="124"/>
      <c r="O441" s="23" t="s">
        <v>6</v>
      </c>
    </row>
    <row r="442" spans="1:17" s="18" customFormat="1" ht="9.9499999999999993" customHeight="1" x14ac:dyDescent="0.2">
      <c r="A442" s="19"/>
      <c r="B442" s="24" t="s">
        <v>286</v>
      </c>
      <c r="C442" s="25"/>
      <c r="D442" s="25"/>
      <c r="E442" s="25"/>
      <c r="F442" s="25"/>
      <c r="G442" s="25"/>
      <c r="H442" s="25"/>
      <c r="I442" s="25"/>
      <c r="J442" s="26"/>
      <c r="K442" s="125">
        <f>K443+K452</f>
        <v>47390243.479999997</v>
      </c>
      <c r="L442" s="126"/>
      <c r="M442" s="125">
        <f>M443+M452</f>
        <v>16483362.300000001</v>
      </c>
      <c r="N442" s="126"/>
      <c r="O442" s="27">
        <f t="shared" ref="O442:O448" si="48">M442/K442*100</f>
        <v>34.782185297183453</v>
      </c>
      <c r="P442" s="20"/>
      <c r="Q442" s="21"/>
    </row>
    <row r="443" spans="1:17" s="18" customFormat="1" ht="9.9499999999999993" customHeight="1" x14ac:dyDescent="0.2">
      <c r="A443" s="19"/>
      <c r="B443" s="28" t="s">
        <v>287</v>
      </c>
      <c r="C443" s="29"/>
      <c r="D443" s="29"/>
      <c r="E443" s="29"/>
      <c r="F443" s="29"/>
      <c r="G443" s="29"/>
      <c r="H443" s="29"/>
      <c r="I443" s="29"/>
      <c r="J443" s="30"/>
      <c r="K443" s="113">
        <f>L439</f>
        <v>31969514.969999999</v>
      </c>
      <c r="L443" s="114"/>
      <c r="M443" s="113">
        <f>M439</f>
        <v>14162943.91</v>
      </c>
      <c r="N443" s="114"/>
      <c r="O443" s="31">
        <f t="shared" si="48"/>
        <v>44.301403769467321</v>
      </c>
      <c r="P443" s="20"/>
      <c r="Q443" s="21"/>
    </row>
    <row r="444" spans="1:17" s="22" customFormat="1" ht="9.9499999999999993" customHeight="1" x14ac:dyDescent="0.15">
      <c r="B444" s="32" t="s">
        <v>288</v>
      </c>
      <c r="C444" s="33"/>
      <c r="D444" s="33"/>
      <c r="E444" s="33"/>
      <c r="F444" s="33"/>
      <c r="G444" s="33"/>
      <c r="H444" s="33"/>
      <c r="I444" s="33"/>
      <c r="J444" s="34"/>
      <c r="K444" s="111">
        <f>K443-K447-K448-K450-K451</f>
        <v>23395021.52</v>
      </c>
      <c r="L444" s="112"/>
      <c r="M444" s="111">
        <f>M445+M446</f>
        <v>9891282.1100000031</v>
      </c>
      <c r="N444" s="112"/>
      <c r="O444" s="35">
        <f t="shared" si="48"/>
        <v>42.279431551469685</v>
      </c>
    </row>
    <row r="445" spans="1:17" s="18" customFormat="1" ht="9.9499999999999993" customHeight="1" x14ac:dyDescent="0.2">
      <c r="A445" s="19"/>
      <c r="B445" s="32" t="s">
        <v>289</v>
      </c>
      <c r="C445" s="33"/>
      <c r="D445" s="33"/>
      <c r="E445" s="33"/>
      <c r="F445" s="33"/>
      <c r="G445" s="33"/>
      <c r="H445" s="33"/>
      <c r="I445" s="33"/>
      <c r="J445" s="34"/>
      <c r="K445" s="111">
        <f>L427+L428+L405+L406+L407+L408+L409+L383+L384+L385+L359+L360+L361+L358+L350+L349+L348+L340+L341+L311+L310+L309+L308+L307+L286+L287+L288+L281+L252+L253+L254+L255+L240+L241+L242+L243+L228+L229+L230+L231+L219+L220+L221+L204+L203+L202+L201+L200+L184+L183+L182+L181+L180+L165+L166+L167+L168+L147+L148+L149+L150+L151+L130+L131+L121+L122+L123+L115+L114+L113+L107+L90+L91+L92+L93+L94+L68+L69+L70+L71+L73+L61+L60+L59+L58+L54+L28+L27+L26+L25+L19+L20+L21+L429+L39</f>
        <v>13396901.050000001</v>
      </c>
      <c r="L445" s="112"/>
      <c r="M445" s="111">
        <f>M427+M428+M405+M406+M407+M408+M409+M383+M384+M385+M359+M360+M361+M358+M350+M349+M348+M340+M341+M311+M310+M309+M308+M307+M286+M287+M288+M281+M252+M253+252+M255+M240+M241+M242+M243+M228+M229+M230+M231+M219+M220+M221+M204+M203+M202+M201+M200+M184+M183+M182+M181+M180+M165+M166+M167+M168+M147+M148+M149+M150+M151+M130+M131+M121+M122+M123+M115+M114+M113+M107+M90+M91+M92+M93+M94+M68+M69+M70+M71+M73+M61+M60+M59+M58+M54+M28+M27+M26+M25+M19+M20+M21+M429+M39</f>
        <v>6112619.2800000021</v>
      </c>
      <c r="N445" s="112"/>
      <c r="O445" s="35">
        <f t="shared" si="48"/>
        <v>45.627113742099347</v>
      </c>
      <c r="P445" s="20"/>
      <c r="Q445" s="21"/>
    </row>
    <row r="446" spans="1:17" s="22" customFormat="1" ht="9.9499999999999993" customHeight="1" x14ac:dyDescent="0.15">
      <c r="B446" s="32" t="s">
        <v>290</v>
      </c>
      <c r="C446" s="33"/>
      <c r="D446" s="33"/>
      <c r="E446" s="33"/>
      <c r="F446" s="33"/>
      <c r="G446" s="33"/>
      <c r="H446" s="33"/>
      <c r="I446" s="33"/>
      <c r="J446" s="34"/>
      <c r="K446" s="111">
        <f>K444-K445</f>
        <v>9998120.4699999988</v>
      </c>
      <c r="L446" s="112"/>
      <c r="M446" s="111">
        <f>M14+M17+M22+M29+M30+M31+M32+M33+M34+M35+M36+M40+M41+M42+M43+M46+M55+M64+M65+M72+M74+M75+M76+M77+M78+M79+M80+M81+M82+M83+M84+M85+M86+M95+M96+M97+M98+M99+M100+M101+M102+M103+M108+M109+M116+M124+M125+M126+M132+M133+M135+M136++M143+M152+M153+M154+M155+M156+M157+M158+M159+M160+M161+M169+M170+M171+M173+M172+M174+M175+M176+M185+M186+M187+M188+M189+M190+M191+M192+M193+M194+M195+M205+M206+M207+M208+M209+M210+M211+M212+M213+M222+M224+M232+M233+M234+M235+M236+M237+M244+M245+M246+M247+M248+M249+M256+M257+M258+M259+M260+M261+M263+M274+M283+M284+M289+M290+M291+M292+M295+M296+M300+M312+M313+M314+M315+M316+M317+M318+M319+M320+M321+M323+M330+M342+M343+M344+M351+M352+M353+M355+M362+M363+M369+M371+M373+M386+M387+M388+M389+M392+M395+M396+M403+M410+M411+M412+M413+M414+M415+M416+M417+M430+M431+M432+M433+M437+M438</f>
        <v>3778662.83</v>
      </c>
      <c r="N446" s="112"/>
      <c r="O446" s="35">
        <f t="shared" si="48"/>
        <v>37.793731745262718</v>
      </c>
    </row>
    <row r="447" spans="1:17" s="18" customFormat="1" ht="9.9499999999999993" customHeight="1" x14ac:dyDescent="0.2">
      <c r="A447" s="19"/>
      <c r="B447" s="32" t="s">
        <v>291</v>
      </c>
      <c r="C447" s="33"/>
      <c r="D447" s="33"/>
      <c r="E447" s="33"/>
      <c r="F447" s="33"/>
      <c r="G447" s="33"/>
      <c r="H447" s="33"/>
      <c r="I447" s="33"/>
      <c r="J447" s="34"/>
      <c r="K447" s="111">
        <f>L436+L424+L422+L420+L365+L367+L328+L178+L105+L226</f>
        <v>1789000</v>
      </c>
      <c r="L447" s="112"/>
      <c r="M447" s="111">
        <f>M436+M424+M422+M420+M365+M367+M328+M178+M105+M226</f>
        <v>788585.94</v>
      </c>
      <c r="N447" s="112"/>
      <c r="O447" s="35">
        <f t="shared" si="48"/>
        <v>44.079705980994966</v>
      </c>
      <c r="P447" s="20"/>
      <c r="Q447" s="21"/>
    </row>
    <row r="448" spans="1:17" s="18" customFormat="1" ht="9.9499999999999993" customHeight="1" x14ac:dyDescent="0.2">
      <c r="A448" s="19"/>
      <c r="B448" s="32" t="s">
        <v>292</v>
      </c>
      <c r="C448" s="33"/>
      <c r="D448" s="33"/>
      <c r="E448" s="33"/>
      <c r="F448" s="33"/>
      <c r="G448" s="33"/>
      <c r="H448" s="33"/>
      <c r="I448" s="33"/>
      <c r="J448" s="34"/>
      <c r="K448" s="111">
        <f>L357+L347+L339+L335+L332+L333+L325+L306+L304+L302+L265+L251+L239+L227+L199+L179+L164+L146+L129+L120+L106+L67+L63</f>
        <v>6014800</v>
      </c>
      <c r="L448" s="112"/>
      <c r="M448" s="111">
        <f>M357+M347+M339+M335+M332+M333+M325+M306+M304+M302+M265+M251+M239+M227+M199+M179+M164+M146+M129+M120+M106+M67+M63</f>
        <v>3133505.7600000002</v>
      </c>
      <c r="N448" s="112"/>
      <c r="O448" s="35">
        <f t="shared" si="48"/>
        <v>52.096591075347476</v>
      </c>
      <c r="P448" s="20"/>
      <c r="Q448" s="21"/>
    </row>
    <row r="449" spans="1:17" s="22" customFormat="1" ht="9.9499999999999993" customHeight="1" x14ac:dyDescent="0.15">
      <c r="B449" s="131" t="s">
        <v>293</v>
      </c>
      <c r="C449" s="132"/>
      <c r="D449" s="132"/>
      <c r="E449" s="132"/>
      <c r="F449" s="132"/>
      <c r="G449" s="132"/>
      <c r="H449" s="132"/>
      <c r="I449" s="132"/>
      <c r="J449" s="133"/>
      <c r="K449" s="111">
        <v>0</v>
      </c>
      <c r="L449" s="112"/>
      <c r="M449" s="111">
        <v>0</v>
      </c>
      <c r="N449" s="112"/>
      <c r="O449" s="35">
        <v>0</v>
      </c>
    </row>
    <row r="450" spans="1:17" s="18" customFormat="1" ht="9.9499999999999993" customHeight="1" x14ac:dyDescent="0.2">
      <c r="A450" s="19"/>
      <c r="B450" s="32" t="s">
        <v>294</v>
      </c>
      <c r="C450" s="33"/>
      <c r="D450" s="33"/>
      <c r="E450" s="33"/>
      <c r="F450" s="33"/>
      <c r="G450" s="33"/>
      <c r="H450" s="33"/>
      <c r="I450" s="33"/>
      <c r="J450" s="34"/>
      <c r="K450" s="111">
        <f>H139</f>
        <v>198000</v>
      </c>
      <c r="L450" s="112"/>
      <c r="M450" s="111">
        <f>J139</f>
        <v>25367.79</v>
      </c>
      <c r="N450" s="112"/>
      <c r="O450" s="35">
        <f>M450/K450*100</f>
        <v>12.812015151515151</v>
      </c>
      <c r="P450" s="20"/>
      <c r="Q450" s="21"/>
    </row>
    <row r="451" spans="1:17" s="18" customFormat="1" ht="9.9499999999999993" customHeight="1" x14ac:dyDescent="0.2">
      <c r="A451" s="19"/>
      <c r="B451" s="131" t="s">
        <v>295</v>
      </c>
      <c r="C451" s="132"/>
      <c r="D451" s="132"/>
      <c r="E451" s="132"/>
      <c r="F451" s="132"/>
      <c r="G451" s="132"/>
      <c r="H451" s="132"/>
      <c r="I451" s="132"/>
      <c r="J451" s="133"/>
      <c r="K451" s="111">
        <f>L266+L267+L268+L269+L270+L271+L272+L273+L275+L276+L277+L278</f>
        <v>572693.44999999995</v>
      </c>
      <c r="L451" s="112"/>
      <c r="M451" s="111">
        <f>M266+M267+M268+M269+M270+M271+M272+M273+M275+M276+M277+M278</f>
        <v>242317.21999999997</v>
      </c>
      <c r="N451" s="112"/>
      <c r="O451" s="35">
        <f>M451/K451*100</f>
        <v>42.311854623097226</v>
      </c>
      <c r="P451" s="20"/>
      <c r="Q451" s="21"/>
    </row>
    <row r="452" spans="1:17" s="52" customFormat="1" ht="9.9499999999999993" customHeight="1" x14ac:dyDescent="0.15">
      <c r="B452" s="28" t="s">
        <v>296</v>
      </c>
      <c r="C452" s="29"/>
      <c r="D452" s="29"/>
      <c r="E452" s="29"/>
      <c r="F452" s="29"/>
      <c r="G452" s="29"/>
      <c r="H452" s="29"/>
      <c r="I452" s="29"/>
      <c r="J452" s="30"/>
      <c r="K452" s="113">
        <f>O439</f>
        <v>15420728.51</v>
      </c>
      <c r="L452" s="114"/>
      <c r="M452" s="113">
        <f>P439</f>
        <v>2320418.3899999997</v>
      </c>
      <c r="N452" s="114"/>
      <c r="O452" s="31">
        <f>M452/K452*100</f>
        <v>15.047397977957136</v>
      </c>
    </row>
    <row r="453" spans="1:17" s="56" customFormat="1" ht="9.9499999999999993" customHeight="1" x14ac:dyDescent="0.15">
      <c r="A453" s="53"/>
      <c r="B453" s="128" t="s">
        <v>297</v>
      </c>
      <c r="C453" s="129"/>
      <c r="D453" s="129"/>
      <c r="E453" s="129"/>
      <c r="F453" s="129"/>
      <c r="G453" s="129"/>
      <c r="H453" s="129"/>
      <c r="I453" s="129"/>
      <c r="J453" s="130"/>
      <c r="K453" s="111">
        <f>O439</f>
        <v>15420728.51</v>
      </c>
      <c r="L453" s="112"/>
      <c r="M453" s="111">
        <f>P439</f>
        <v>2320418.3899999997</v>
      </c>
      <c r="N453" s="112"/>
      <c r="O453" s="46">
        <f t="shared" ref="O453:O454" si="49">M453/K453*100</f>
        <v>15.047397977957136</v>
      </c>
      <c r="P453" s="54"/>
      <c r="Q453" s="55"/>
    </row>
    <row r="454" spans="1:17" s="56" customFormat="1" ht="9.9499999999999993" customHeight="1" x14ac:dyDescent="0.15">
      <c r="A454" s="53"/>
      <c r="B454" s="131" t="s">
        <v>298</v>
      </c>
      <c r="C454" s="132"/>
      <c r="D454" s="132"/>
      <c r="E454" s="132"/>
      <c r="F454" s="132"/>
      <c r="G454" s="132"/>
      <c r="H454" s="132"/>
      <c r="I454" s="132"/>
      <c r="J454" s="133"/>
      <c r="K454" s="111">
        <f>O104+O216+O217</f>
        <v>792006</v>
      </c>
      <c r="L454" s="112"/>
      <c r="M454" s="111">
        <f>P216+P217+P110</f>
        <v>23210.48</v>
      </c>
      <c r="N454" s="112"/>
      <c r="O454" s="46">
        <f t="shared" si="49"/>
        <v>2.9305939601467665</v>
      </c>
      <c r="P454" s="54"/>
      <c r="Q454" s="55"/>
    </row>
    <row r="455" spans="1:17" s="52" customFormat="1" ht="9.9499999999999993" customHeight="1" x14ac:dyDescent="0.25">
      <c r="B455" s="128" t="s">
        <v>299</v>
      </c>
      <c r="C455" s="129"/>
      <c r="D455" s="129"/>
      <c r="E455" s="129"/>
      <c r="F455" s="129"/>
      <c r="G455" s="129"/>
      <c r="H455" s="129"/>
      <c r="I455" s="129"/>
      <c r="J455" s="130"/>
      <c r="K455" s="111">
        <v>0</v>
      </c>
      <c r="L455" s="112"/>
      <c r="M455" s="111">
        <v>0</v>
      </c>
      <c r="N455" s="112"/>
      <c r="O455" s="57">
        <v>0</v>
      </c>
    </row>
    <row r="456" spans="1:17" s="56" customFormat="1" ht="9.9499999999999993" customHeight="1" x14ac:dyDescent="0.25">
      <c r="A456" s="53"/>
      <c r="B456" s="131" t="s">
        <v>300</v>
      </c>
      <c r="C456" s="132"/>
      <c r="D456" s="132"/>
      <c r="E456" s="132"/>
      <c r="F456" s="132"/>
      <c r="G456" s="132"/>
      <c r="H456" s="132"/>
      <c r="I456" s="132"/>
      <c r="J456" s="133"/>
      <c r="K456" s="111">
        <v>0</v>
      </c>
      <c r="L456" s="112"/>
      <c r="M456" s="111">
        <v>0</v>
      </c>
      <c r="N456" s="112"/>
      <c r="O456" s="57">
        <v>0</v>
      </c>
      <c r="P456" s="54"/>
      <c r="Q456" s="55"/>
    </row>
    <row r="457" spans="1:17" s="22" customFormat="1" ht="9" customHeight="1" x14ac:dyDescent="0.15"/>
    <row r="458" spans="1:17" s="18" customFormat="1" ht="7.5" customHeight="1" x14ac:dyDescent="0.2">
      <c r="A458" s="19"/>
      <c r="B458" s="19"/>
      <c r="C458" s="19"/>
      <c r="D458" s="19"/>
      <c r="E458" s="19"/>
      <c r="F458" s="19"/>
      <c r="G458" s="19"/>
      <c r="H458" s="20"/>
      <c r="I458" s="20"/>
      <c r="J458" s="20"/>
      <c r="K458" s="21"/>
      <c r="L458" s="20"/>
      <c r="M458" s="20"/>
      <c r="N458" s="21"/>
      <c r="O458" s="20"/>
      <c r="P458" s="20"/>
      <c r="Q458" s="21"/>
    </row>
    <row r="459" spans="1:17" s="18" customFormat="1" ht="10.5" customHeight="1" x14ac:dyDescent="0.2">
      <c r="A459" s="19"/>
      <c r="B459" s="19"/>
      <c r="C459" s="19"/>
      <c r="D459" s="19"/>
      <c r="E459" s="19"/>
      <c r="F459" s="19"/>
      <c r="G459" s="19"/>
      <c r="H459" s="20"/>
      <c r="I459" s="20"/>
      <c r="J459" s="20"/>
      <c r="K459" s="21"/>
      <c r="L459" s="20"/>
      <c r="M459" s="20"/>
      <c r="N459" s="21"/>
      <c r="O459" s="20"/>
      <c r="P459" s="20"/>
      <c r="Q459" s="21"/>
    </row>
    <row r="460" spans="1:17" s="22" customFormat="1" ht="3.75" customHeight="1" x14ac:dyDescent="0.15"/>
    <row r="461" spans="1:17" s="18" customFormat="1" ht="18.600000000000001" customHeight="1" x14ac:dyDescent="0.2">
      <c r="A461" s="19"/>
      <c r="B461" s="19"/>
      <c r="C461" s="19"/>
      <c r="D461" s="19"/>
      <c r="E461" s="19"/>
      <c r="F461" s="19"/>
      <c r="G461" s="19"/>
      <c r="H461" s="20"/>
      <c r="I461" s="20"/>
      <c r="J461" s="20"/>
      <c r="K461" s="21"/>
      <c r="L461" s="20"/>
      <c r="M461" s="20"/>
      <c r="N461" s="21"/>
      <c r="O461" s="20"/>
      <c r="P461" s="20"/>
      <c r="Q461" s="21"/>
    </row>
    <row r="462" spans="1:17" s="22" customFormat="1" ht="19.7" customHeight="1" x14ac:dyDescent="0.15"/>
  </sheetData>
  <mergeCells count="1343">
    <mergeCell ref="B455:J455"/>
    <mergeCell ref="K455:L455"/>
    <mergeCell ref="B456:J456"/>
    <mergeCell ref="K456:L456"/>
    <mergeCell ref="K452:L452"/>
    <mergeCell ref="M452:N452"/>
    <mergeCell ref="B453:J453"/>
    <mergeCell ref="K453:L453"/>
    <mergeCell ref="B454:J454"/>
    <mergeCell ref="K454:L454"/>
    <mergeCell ref="B449:J449"/>
    <mergeCell ref="K449:L449"/>
    <mergeCell ref="M449:N449"/>
    <mergeCell ref="K450:L450"/>
    <mergeCell ref="M450:N450"/>
    <mergeCell ref="B451:J451"/>
    <mergeCell ref="K451:L451"/>
    <mergeCell ref="M451:N451"/>
    <mergeCell ref="M455:N455"/>
    <mergeCell ref="M456:N456"/>
    <mergeCell ref="M453:N453"/>
    <mergeCell ref="M454:N454"/>
    <mergeCell ref="K446:L446"/>
    <mergeCell ref="M446:N446"/>
    <mergeCell ref="K447:L447"/>
    <mergeCell ref="M447:N447"/>
    <mergeCell ref="K448:L448"/>
    <mergeCell ref="M448:N448"/>
    <mergeCell ref="K443:L443"/>
    <mergeCell ref="M443:N443"/>
    <mergeCell ref="K444:L444"/>
    <mergeCell ref="M444:N444"/>
    <mergeCell ref="K445:L445"/>
    <mergeCell ref="M445:N445"/>
    <mergeCell ref="A439:G439"/>
    <mergeCell ref="H439:I439"/>
    <mergeCell ref="B441:J441"/>
    <mergeCell ref="K441:L441"/>
    <mergeCell ref="M441:N441"/>
    <mergeCell ref="K442:L442"/>
    <mergeCell ref="M442:N442"/>
    <mergeCell ref="B440:G440"/>
    <mergeCell ref="A437:B437"/>
    <mergeCell ref="E437:G437"/>
    <mergeCell ref="H437:I437"/>
    <mergeCell ref="A438:B438"/>
    <mergeCell ref="E438:G438"/>
    <mergeCell ref="H438:I438"/>
    <mergeCell ref="A435:B435"/>
    <mergeCell ref="E435:G435"/>
    <mergeCell ref="H435:I435"/>
    <mergeCell ref="A436:B436"/>
    <mergeCell ref="E436:G436"/>
    <mergeCell ref="H436:I436"/>
    <mergeCell ref="A433:B433"/>
    <mergeCell ref="E433:G433"/>
    <mergeCell ref="H433:I433"/>
    <mergeCell ref="A434:B434"/>
    <mergeCell ref="E434:G434"/>
    <mergeCell ref="H434:I434"/>
    <mergeCell ref="A431:B431"/>
    <mergeCell ref="E431:G431"/>
    <mergeCell ref="H431:I431"/>
    <mergeCell ref="A432:B432"/>
    <mergeCell ref="E432:G432"/>
    <mergeCell ref="H432:I432"/>
    <mergeCell ref="A429:B429"/>
    <mergeCell ref="E429:G429"/>
    <mergeCell ref="H429:I429"/>
    <mergeCell ref="A430:B430"/>
    <mergeCell ref="E430:G430"/>
    <mergeCell ref="H430:I430"/>
    <mergeCell ref="A427:B427"/>
    <mergeCell ref="E427:G427"/>
    <mergeCell ref="H427:I427"/>
    <mergeCell ref="A428:B428"/>
    <mergeCell ref="E428:G428"/>
    <mergeCell ref="H428:I428"/>
    <mergeCell ref="A425:B425"/>
    <mergeCell ref="E425:G425"/>
    <mergeCell ref="H425:I425"/>
    <mergeCell ref="A426:B426"/>
    <mergeCell ref="E426:G426"/>
    <mergeCell ref="H426:I426"/>
    <mergeCell ref="A423:B423"/>
    <mergeCell ref="E423:G423"/>
    <mergeCell ref="H423:I423"/>
    <mergeCell ref="A424:B424"/>
    <mergeCell ref="E424:G424"/>
    <mergeCell ref="H424:I424"/>
    <mergeCell ref="A421:B421"/>
    <mergeCell ref="E421:G421"/>
    <mergeCell ref="H421:I421"/>
    <mergeCell ref="A422:B422"/>
    <mergeCell ref="E422:G422"/>
    <mergeCell ref="H422:I422"/>
    <mergeCell ref="A419:B419"/>
    <mergeCell ref="E419:G419"/>
    <mergeCell ref="H419:I419"/>
    <mergeCell ref="A420:B420"/>
    <mergeCell ref="E420:G420"/>
    <mergeCell ref="H420:I420"/>
    <mergeCell ref="A417:B417"/>
    <mergeCell ref="E417:G417"/>
    <mergeCell ref="H417:I417"/>
    <mergeCell ref="A418:B418"/>
    <mergeCell ref="E418:G418"/>
    <mergeCell ref="H418:I418"/>
    <mergeCell ref="A415:B415"/>
    <mergeCell ref="E415:G415"/>
    <mergeCell ref="H415:I415"/>
    <mergeCell ref="A416:B416"/>
    <mergeCell ref="E416:G416"/>
    <mergeCell ref="H416:I416"/>
    <mergeCell ref="A413:B413"/>
    <mergeCell ref="E413:G413"/>
    <mergeCell ref="H413:I413"/>
    <mergeCell ref="A414:B414"/>
    <mergeCell ref="E414:G414"/>
    <mergeCell ref="H414:I414"/>
    <mergeCell ref="A411:B411"/>
    <mergeCell ref="E411:G411"/>
    <mergeCell ref="H411:I411"/>
    <mergeCell ref="A412:B412"/>
    <mergeCell ref="E412:G412"/>
    <mergeCell ref="H412:I412"/>
    <mergeCell ref="A409:B409"/>
    <mergeCell ref="E409:G409"/>
    <mergeCell ref="H409:I409"/>
    <mergeCell ref="A410:B410"/>
    <mergeCell ref="E410:G410"/>
    <mergeCell ref="H410:I410"/>
    <mergeCell ref="A407:B407"/>
    <mergeCell ref="E407:G407"/>
    <mergeCell ref="H407:I407"/>
    <mergeCell ref="A408:B408"/>
    <mergeCell ref="E408:G408"/>
    <mergeCell ref="H408:I408"/>
    <mergeCell ref="A405:B405"/>
    <mergeCell ref="E405:G405"/>
    <mergeCell ref="H405:I405"/>
    <mergeCell ref="A406:B406"/>
    <mergeCell ref="E406:G406"/>
    <mergeCell ref="H406:I406"/>
    <mergeCell ref="A403:B403"/>
    <mergeCell ref="E403:G403"/>
    <mergeCell ref="H403:I403"/>
    <mergeCell ref="A404:B404"/>
    <mergeCell ref="E404:G404"/>
    <mergeCell ref="H404:I404"/>
    <mergeCell ref="A401:B401"/>
    <mergeCell ref="E401:G401"/>
    <mergeCell ref="H401:I401"/>
    <mergeCell ref="A402:B402"/>
    <mergeCell ref="E402:G402"/>
    <mergeCell ref="H402:I402"/>
    <mergeCell ref="A399:B399"/>
    <mergeCell ref="E399:G399"/>
    <mergeCell ref="H399:I399"/>
    <mergeCell ref="A400:B400"/>
    <mergeCell ref="E400:G400"/>
    <mergeCell ref="H400:I400"/>
    <mergeCell ref="A397:B397"/>
    <mergeCell ref="E397:G397"/>
    <mergeCell ref="H397:I397"/>
    <mergeCell ref="A398:B398"/>
    <mergeCell ref="E398:G398"/>
    <mergeCell ref="H398:I398"/>
    <mergeCell ref="A395:B395"/>
    <mergeCell ref="E395:G395"/>
    <mergeCell ref="H395:I395"/>
    <mergeCell ref="A396:B396"/>
    <mergeCell ref="E396:G396"/>
    <mergeCell ref="H396:I396"/>
    <mergeCell ref="A393:B393"/>
    <mergeCell ref="E393:G393"/>
    <mergeCell ref="H393:I393"/>
    <mergeCell ref="A394:B394"/>
    <mergeCell ref="E394:G394"/>
    <mergeCell ref="H394:I394"/>
    <mergeCell ref="A391:B391"/>
    <mergeCell ref="E391:G391"/>
    <mergeCell ref="H391:I391"/>
    <mergeCell ref="A392:B392"/>
    <mergeCell ref="E392:G392"/>
    <mergeCell ref="H392:I392"/>
    <mergeCell ref="A389:B389"/>
    <mergeCell ref="E389:G389"/>
    <mergeCell ref="H389:I389"/>
    <mergeCell ref="A390:B390"/>
    <mergeCell ref="E390:G390"/>
    <mergeCell ref="H390:I390"/>
    <mergeCell ref="A387:B387"/>
    <mergeCell ref="E387:G387"/>
    <mergeCell ref="H387:I387"/>
    <mergeCell ref="A388:B388"/>
    <mergeCell ref="E388:G388"/>
    <mergeCell ref="H388:I388"/>
    <mergeCell ref="A385:B385"/>
    <mergeCell ref="E385:G385"/>
    <mergeCell ref="H385:I385"/>
    <mergeCell ref="A386:B386"/>
    <mergeCell ref="E386:G386"/>
    <mergeCell ref="H386:I386"/>
    <mergeCell ref="A383:B383"/>
    <mergeCell ref="E383:G383"/>
    <mergeCell ref="H383:I383"/>
    <mergeCell ref="A384:B384"/>
    <mergeCell ref="E384:G384"/>
    <mergeCell ref="H384:I384"/>
    <mergeCell ref="A381:B381"/>
    <mergeCell ref="E381:G381"/>
    <mergeCell ref="H381:I381"/>
    <mergeCell ref="A382:B382"/>
    <mergeCell ref="E382:G382"/>
    <mergeCell ref="H382:I382"/>
    <mergeCell ref="A379:B379"/>
    <mergeCell ref="E379:G379"/>
    <mergeCell ref="H379:I379"/>
    <mergeCell ref="A380:B380"/>
    <mergeCell ref="E380:G380"/>
    <mergeCell ref="H380:I380"/>
    <mergeCell ref="A377:B377"/>
    <mergeCell ref="E377:G377"/>
    <mergeCell ref="H377:I377"/>
    <mergeCell ref="A378:B378"/>
    <mergeCell ref="E378:G378"/>
    <mergeCell ref="H378:I378"/>
    <mergeCell ref="A375:B375"/>
    <mergeCell ref="E375:G375"/>
    <mergeCell ref="H375:I375"/>
    <mergeCell ref="A376:B376"/>
    <mergeCell ref="E376:G376"/>
    <mergeCell ref="H376:I376"/>
    <mergeCell ref="A373:B373"/>
    <mergeCell ref="E373:G373"/>
    <mergeCell ref="H373:I373"/>
    <mergeCell ref="A374:B374"/>
    <mergeCell ref="E374:G374"/>
    <mergeCell ref="H374:I374"/>
    <mergeCell ref="A371:B371"/>
    <mergeCell ref="E371:G371"/>
    <mergeCell ref="H371:I371"/>
    <mergeCell ref="A372:B372"/>
    <mergeCell ref="E372:G372"/>
    <mergeCell ref="H372:I372"/>
    <mergeCell ref="A369:B369"/>
    <mergeCell ref="E369:G369"/>
    <mergeCell ref="H369:I369"/>
    <mergeCell ref="A370:B370"/>
    <mergeCell ref="E370:G370"/>
    <mergeCell ref="H370:I370"/>
    <mergeCell ref="A367:B367"/>
    <mergeCell ref="E367:G367"/>
    <mergeCell ref="H367:I367"/>
    <mergeCell ref="A368:B368"/>
    <mergeCell ref="E368:G368"/>
    <mergeCell ref="H368:I368"/>
    <mergeCell ref="A365:B365"/>
    <mergeCell ref="E365:G365"/>
    <mergeCell ref="H365:I365"/>
    <mergeCell ref="A366:B366"/>
    <mergeCell ref="E366:G366"/>
    <mergeCell ref="H366:I366"/>
    <mergeCell ref="A363:B363"/>
    <mergeCell ref="E363:G363"/>
    <mergeCell ref="H363:I363"/>
    <mergeCell ref="A364:B364"/>
    <mergeCell ref="E364:G364"/>
    <mergeCell ref="H364:I364"/>
    <mergeCell ref="A361:B361"/>
    <mergeCell ref="E361:G361"/>
    <mergeCell ref="H361:I361"/>
    <mergeCell ref="A362:B362"/>
    <mergeCell ref="E362:G362"/>
    <mergeCell ref="H362:I362"/>
    <mergeCell ref="A359:B359"/>
    <mergeCell ref="E359:G359"/>
    <mergeCell ref="H359:I359"/>
    <mergeCell ref="A360:B360"/>
    <mergeCell ref="E360:G360"/>
    <mergeCell ref="H360:I360"/>
    <mergeCell ref="A357:B357"/>
    <mergeCell ref="E357:G357"/>
    <mergeCell ref="H357:I357"/>
    <mergeCell ref="A358:B358"/>
    <mergeCell ref="E358:G358"/>
    <mergeCell ref="H358:I358"/>
    <mergeCell ref="A355:B355"/>
    <mergeCell ref="E355:G355"/>
    <mergeCell ref="H355:I355"/>
    <mergeCell ref="A356:B356"/>
    <mergeCell ref="E356:G356"/>
    <mergeCell ref="H356:I356"/>
    <mergeCell ref="A353:B353"/>
    <mergeCell ref="E353:G353"/>
    <mergeCell ref="H353:I353"/>
    <mergeCell ref="A354:B354"/>
    <mergeCell ref="E354:G354"/>
    <mergeCell ref="H354:I354"/>
    <mergeCell ref="A351:B351"/>
    <mergeCell ref="E351:G351"/>
    <mergeCell ref="H351:I351"/>
    <mergeCell ref="A352:B352"/>
    <mergeCell ref="E352:G352"/>
    <mergeCell ref="H352:I352"/>
    <mergeCell ref="A349:B349"/>
    <mergeCell ref="E349:G349"/>
    <mergeCell ref="H349:I349"/>
    <mergeCell ref="A350:B350"/>
    <mergeCell ref="E350:G350"/>
    <mergeCell ref="H350:I350"/>
    <mergeCell ref="A347:B347"/>
    <mergeCell ref="E347:G347"/>
    <mergeCell ref="H347:I347"/>
    <mergeCell ref="A348:B348"/>
    <mergeCell ref="E348:G348"/>
    <mergeCell ref="H348:I348"/>
    <mergeCell ref="A345:B345"/>
    <mergeCell ref="E345:G345"/>
    <mergeCell ref="H345:I345"/>
    <mergeCell ref="A346:B346"/>
    <mergeCell ref="E346:G346"/>
    <mergeCell ref="H346:I346"/>
    <mergeCell ref="A343:B343"/>
    <mergeCell ref="E343:G343"/>
    <mergeCell ref="H343:I343"/>
    <mergeCell ref="A344:B344"/>
    <mergeCell ref="E344:G344"/>
    <mergeCell ref="H344:I344"/>
    <mergeCell ref="A341:B341"/>
    <mergeCell ref="E341:G341"/>
    <mergeCell ref="H341:I341"/>
    <mergeCell ref="A342:B342"/>
    <mergeCell ref="E342:G342"/>
    <mergeCell ref="H342:I342"/>
    <mergeCell ref="A339:B339"/>
    <mergeCell ref="E339:G339"/>
    <mergeCell ref="H339:I339"/>
    <mergeCell ref="A340:B340"/>
    <mergeCell ref="E340:G340"/>
    <mergeCell ref="H340:I340"/>
    <mergeCell ref="A337:B337"/>
    <mergeCell ref="E337:G337"/>
    <mergeCell ref="H337:I337"/>
    <mergeCell ref="A338:B338"/>
    <mergeCell ref="E338:G338"/>
    <mergeCell ref="H338:I338"/>
    <mergeCell ref="A335:B335"/>
    <mergeCell ref="E335:G335"/>
    <mergeCell ref="H335:I335"/>
    <mergeCell ref="A336:B336"/>
    <mergeCell ref="E336:G336"/>
    <mergeCell ref="H336:I336"/>
    <mergeCell ref="A333:B333"/>
    <mergeCell ref="E333:G333"/>
    <mergeCell ref="H333:I333"/>
    <mergeCell ref="A334:B334"/>
    <mergeCell ref="E334:G334"/>
    <mergeCell ref="H334:I334"/>
    <mergeCell ref="A331:B331"/>
    <mergeCell ref="E331:G331"/>
    <mergeCell ref="H331:I331"/>
    <mergeCell ref="A332:B332"/>
    <mergeCell ref="E332:G332"/>
    <mergeCell ref="H332:I332"/>
    <mergeCell ref="A329:B329"/>
    <mergeCell ref="E329:G329"/>
    <mergeCell ref="H329:I329"/>
    <mergeCell ref="A330:B330"/>
    <mergeCell ref="E330:G330"/>
    <mergeCell ref="H330:I330"/>
    <mergeCell ref="A327:B327"/>
    <mergeCell ref="E327:G327"/>
    <mergeCell ref="H327:I327"/>
    <mergeCell ref="A328:B328"/>
    <mergeCell ref="E328:G328"/>
    <mergeCell ref="H328:I328"/>
    <mergeCell ref="A325:B325"/>
    <mergeCell ref="E325:G325"/>
    <mergeCell ref="H325:I325"/>
    <mergeCell ref="A326:B326"/>
    <mergeCell ref="E326:G326"/>
    <mergeCell ref="H326:I326"/>
    <mergeCell ref="A323:B323"/>
    <mergeCell ref="E323:G323"/>
    <mergeCell ref="H323:I323"/>
    <mergeCell ref="A324:B324"/>
    <mergeCell ref="E324:G324"/>
    <mergeCell ref="H324:I324"/>
    <mergeCell ref="A321:B321"/>
    <mergeCell ref="E321:G321"/>
    <mergeCell ref="H321:I321"/>
    <mergeCell ref="A322:B322"/>
    <mergeCell ref="E322:G322"/>
    <mergeCell ref="H322:I322"/>
    <mergeCell ref="A319:B319"/>
    <mergeCell ref="E319:G319"/>
    <mergeCell ref="H319:I319"/>
    <mergeCell ref="A320:B320"/>
    <mergeCell ref="E320:G320"/>
    <mergeCell ref="H320:I320"/>
    <mergeCell ref="A317:B317"/>
    <mergeCell ref="E317:G317"/>
    <mergeCell ref="H317:I317"/>
    <mergeCell ref="A318:B318"/>
    <mergeCell ref="E318:G318"/>
    <mergeCell ref="H318:I318"/>
    <mergeCell ref="A315:B315"/>
    <mergeCell ref="E315:G315"/>
    <mergeCell ref="H315:I315"/>
    <mergeCell ref="A316:B316"/>
    <mergeCell ref="E316:G316"/>
    <mergeCell ref="H316:I316"/>
    <mergeCell ref="A313:B313"/>
    <mergeCell ref="E313:G313"/>
    <mergeCell ref="H313:I313"/>
    <mergeCell ref="A314:B314"/>
    <mergeCell ref="E314:G314"/>
    <mergeCell ref="H314:I314"/>
    <mergeCell ref="A311:B311"/>
    <mergeCell ref="E311:G311"/>
    <mergeCell ref="H311:I311"/>
    <mergeCell ref="A312:B312"/>
    <mergeCell ref="E312:G312"/>
    <mergeCell ref="H312:I312"/>
    <mergeCell ref="A309:B309"/>
    <mergeCell ref="E309:G309"/>
    <mergeCell ref="H309:I309"/>
    <mergeCell ref="A310:B310"/>
    <mergeCell ref="E310:G310"/>
    <mergeCell ref="H310:I310"/>
    <mergeCell ref="A307:B307"/>
    <mergeCell ref="E307:G307"/>
    <mergeCell ref="H307:I307"/>
    <mergeCell ref="A308:B308"/>
    <mergeCell ref="E308:G308"/>
    <mergeCell ref="H308:I308"/>
    <mergeCell ref="A305:B305"/>
    <mergeCell ref="E305:G305"/>
    <mergeCell ref="H305:I305"/>
    <mergeCell ref="A306:B306"/>
    <mergeCell ref="E306:G306"/>
    <mergeCell ref="H306:I306"/>
    <mergeCell ref="A303:B303"/>
    <mergeCell ref="E303:G303"/>
    <mergeCell ref="H303:I303"/>
    <mergeCell ref="A304:B304"/>
    <mergeCell ref="E304:G304"/>
    <mergeCell ref="H304:I304"/>
    <mergeCell ref="A301:B301"/>
    <mergeCell ref="E301:G301"/>
    <mergeCell ref="H301:I301"/>
    <mergeCell ref="A302:B302"/>
    <mergeCell ref="E302:G302"/>
    <mergeCell ref="H302:I302"/>
    <mergeCell ref="A299:B299"/>
    <mergeCell ref="E299:G299"/>
    <mergeCell ref="H299:I299"/>
    <mergeCell ref="A300:B300"/>
    <mergeCell ref="E300:G300"/>
    <mergeCell ref="H300:I300"/>
    <mergeCell ref="A297:B297"/>
    <mergeCell ref="E297:G297"/>
    <mergeCell ref="H297:I297"/>
    <mergeCell ref="A298:B298"/>
    <mergeCell ref="E298:G298"/>
    <mergeCell ref="H298:I298"/>
    <mergeCell ref="A295:B295"/>
    <mergeCell ref="E295:G295"/>
    <mergeCell ref="H295:I295"/>
    <mergeCell ref="A296:B296"/>
    <mergeCell ref="E296:G296"/>
    <mergeCell ref="H296:I296"/>
    <mergeCell ref="A293:B293"/>
    <mergeCell ref="E293:G293"/>
    <mergeCell ref="H293:I293"/>
    <mergeCell ref="A294:B294"/>
    <mergeCell ref="E294:G294"/>
    <mergeCell ref="H294:I294"/>
    <mergeCell ref="A291:B291"/>
    <mergeCell ref="E291:G291"/>
    <mergeCell ref="H291:I291"/>
    <mergeCell ref="A292:B292"/>
    <mergeCell ref="E292:G292"/>
    <mergeCell ref="H292:I292"/>
    <mergeCell ref="A289:B289"/>
    <mergeCell ref="E289:G289"/>
    <mergeCell ref="H289:I289"/>
    <mergeCell ref="A290:B290"/>
    <mergeCell ref="E290:G290"/>
    <mergeCell ref="H290:I290"/>
    <mergeCell ref="A287:B287"/>
    <mergeCell ref="E287:G287"/>
    <mergeCell ref="H287:I287"/>
    <mergeCell ref="A288:B288"/>
    <mergeCell ref="E288:G288"/>
    <mergeCell ref="H288:I288"/>
    <mergeCell ref="A285:B285"/>
    <mergeCell ref="E285:G285"/>
    <mergeCell ref="H285:I285"/>
    <mergeCell ref="A286:B286"/>
    <mergeCell ref="E286:G286"/>
    <mergeCell ref="H286:I286"/>
    <mergeCell ref="A283:B283"/>
    <mergeCell ref="E283:G283"/>
    <mergeCell ref="H283:I283"/>
    <mergeCell ref="A284:B284"/>
    <mergeCell ref="E284:G284"/>
    <mergeCell ref="H284:I284"/>
    <mergeCell ref="A281:B281"/>
    <mergeCell ref="E281:G281"/>
    <mergeCell ref="H281:I281"/>
    <mergeCell ref="A282:B282"/>
    <mergeCell ref="E282:G282"/>
    <mergeCell ref="H282:I282"/>
    <mergeCell ref="A279:B279"/>
    <mergeCell ref="E279:G279"/>
    <mergeCell ref="H279:I279"/>
    <mergeCell ref="A280:B280"/>
    <mergeCell ref="E280:G280"/>
    <mergeCell ref="H280:I280"/>
    <mergeCell ref="A277:B277"/>
    <mergeCell ref="E277:G277"/>
    <mergeCell ref="H277:I277"/>
    <mergeCell ref="A278:B278"/>
    <mergeCell ref="E278:G278"/>
    <mergeCell ref="H278:I278"/>
    <mergeCell ref="A275:B275"/>
    <mergeCell ref="E275:G275"/>
    <mergeCell ref="H275:I275"/>
    <mergeCell ref="A276:B276"/>
    <mergeCell ref="E276:G276"/>
    <mergeCell ref="H276:I276"/>
    <mergeCell ref="A273:B273"/>
    <mergeCell ref="E273:G273"/>
    <mergeCell ref="H273:I273"/>
    <mergeCell ref="A274:B274"/>
    <mergeCell ref="E274:G274"/>
    <mergeCell ref="H274:I274"/>
    <mergeCell ref="A271:B271"/>
    <mergeCell ref="E271:G271"/>
    <mergeCell ref="H271:I271"/>
    <mergeCell ref="A272:B272"/>
    <mergeCell ref="E272:G272"/>
    <mergeCell ref="H272:I272"/>
    <mergeCell ref="A269:B269"/>
    <mergeCell ref="E269:G269"/>
    <mergeCell ref="H269:I269"/>
    <mergeCell ref="A270:B270"/>
    <mergeCell ref="E270:G270"/>
    <mergeCell ref="H270:I270"/>
    <mergeCell ref="A267:B267"/>
    <mergeCell ref="E267:G267"/>
    <mergeCell ref="H267:I267"/>
    <mergeCell ref="A268:B268"/>
    <mergeCell ref="E268:G268"/>
    <mergeCell ref="H268:I268"/>
    <mergeCell ref="A265:B265"/>
    <mergeCell ref="E265:G265"/>
    <mergeCell ref="H265:I265"/>
    <mergeCell ref="A266:B266"/>
    <mergeCell ref="E266:G266"/>
    <mergeCell ref="H266:I266"/>
    <mergeCell ref="A263:B263"/>
    <mergeCell ref="E263:G263"/>
    <mergeCell ref="H263:I263"/>
    <mergeCell ref="A264:B264"/>
    <mergeCell ref="E264:G264"/>
    <mergeCell ref="H264:I264"/>
    <mergeCell ref="A261:B261"/>
    <mergeCell ref="E261:G261"/>
    <mergeCell ref="H261:I261"/>
    <mergeCell ref="A262:B262"/>
    <mergeCell ref="E262:G262"/>
    <mergeCell ref="H262:I262"/>
    <mergeCell ref="A259:B259"/>
    <mergeCell ref="E259:G259"/>
    <mergeCell ref="H259:I259"/>
    <mergeCell ref="A260:B260"/>
    <mergeCell ref="E260:G260"/>
    <mergeCell ref="H260:I260"/>
    <mergeCell ref="A257:B257"/>
    <mergeCell ref="E257:G257"/>
    <mergeCell ref="H257:I257"/>
    <mergeCell ref="A258:B258"/>
    <mergeCell ref="E258:G258"/>
    <mergeCell ref="H258:I258"/>
    <mergeCell ref="A255:B255"/>
    <mergeCell ref="E255:G255"/>
    <mergeCell ref="H255:I255"/>
    <mergeCell ref="A256:B256"/>
    <mergeCell ref="E256:G256"/>
    <mergeCell ref="H256:I256"/>
    <mergeCell ref="A253:B253"/>
    <mergeCell ref="E253:G253"/>
    <mergeCell ref="H253:I253"/>
    <mergeCell ref="A254:B254"/>
    <mergeCell ref="E254:G254"/>
    <mergeCell ref="H254:I254"/>
    <mergeCell ref="A251:B251"/>
    <mergeCell ref="E251:G251"/>
    <mergeCell ref="H251:I251"/>
    <mergeCell ref="A252:B252"/>
    <mergeCell ref="E252:G252"/>
    <mergeCell ref="H252:I252"/>
    <mergeCell ref="A249:B249"/>
    <mergeCell ref="E249:G249"/>
    <mergeCell ref="H249:I249"/>
    <mergeCell ref="A250:B250"/>
    <mergeCell ref="E250:G250"/>
    <mergeCell ref="H250:I250"/>
    <mergeCell ref="A247:B247"/>
    <mergeCell ref="E247:G247"/>
    <mergeCell ref="H247:I247"/>
    <mergeCell ref="A248:B248"/>
    <mergeCell ref="E248:G248"/>
    <mergeCell ref="H248:I248"/>
    <mergeCell ref="A245:B245"/>
    <mergeCell ref="E245:G245"/>
    <mergeCell ref="H245:I245"/>
    <mergeCell ref="A246:B246"/>
    <mergeCell ref="E246:G246"/>
    <mergeCell ref="H246:I246"/>
    <mergeCell ref="A243:B243"/>
    <mergeCell ref="E243:G243"/>
    <mergeCell ref="H243:I243"/>
    <mergeCell ref="A244:B244"/>
    <mergeCell ref="E244:G244"/>
    <mergeCell ref="H244:I244"/>
    <mergeCell ref="A241:B241"/>
    <mergeCell ref="E241:G241"/>
    <mergeCell ref="H241:I241"/>
    <mergeCell ref="A242:B242"/>
    <mergeCell ref="E242:G242"/>
    <mergeCell ref="H242:I242"/>
    <mergeCell ref="A239:B239"/>
    <mergeCell ref="E239:G239"/>
    <mergeCell ref="H239:I239"/>
    <mergeCell ref="A240:B240"/>
    <mergeCell ref="E240:G240"/>
    <mergeCell ref="H240:I240"/>
    <mergeCell ref="A237:B237"/>
    <mergeCell ref="E237:G237"/>
    <mergeCell ref="H237:I237"/>
    <mergeCell ref="A238:B238"/>
    <mergeCell ref="E238:G238"/>
    <mergeCell ref="H238:I238"/>
    <mergeCell ref="A235:B235"/>
    <mergeCell ref="E235:G235"/>
    <mergeCell ref="H235:I235"/>
    <mergeCell ref="A236:B236"/>
    <mergeCell ref="E236:G236"/>
    <mergeCell ref="H236:I236"/>
    <mergeCell ref="A233:B233"/>
    <mergeCell ref="E233:G233"/>
    <mergeCell ref="H233:I233"/>
    <mergeCell ref="A234:B234"/>
    <mergeCell ref="E234:G234"/>
    <mergeCell ref="H234:I234"/>
    <mergeCell ref="A231:B231"/>
    <mergeCell ref="E231:G231"/>
    <mergeCell ref="H231:I231"/>
    <mergeCell ref="A232:B232"/>
    <mergeCell ref="E232:G232"/>
    <mergeCell ref="H232:I232"/>
    <mergeCell ref="A229:B229"/>
    <mergeCell ref="E229:G229"/>
    <mergeCell ref="H229:I229"/>
    <mergeCell ref="A230:B230"/>
    <mergeCell ref="E230:G230"/>
    <mergeCell ref="H230:I230"/>
    <mergeCell ref="A227:B227"/>
    <mergeCell ref="E227:G227"/>
    <mergeCell ref="H227:I227"/>
    <mergeCell ref="A228:B228"/>
    <mergeCell ref="E228:G228"/>
    <mergeCell ref="H228:I228"/>
    <mergeCell ref="A225:B225"/>
    <mergeCell ref="E225:G225"/>
    <mergeCell ref="H225:I225"/>
    <mergeCell ref="A226:B226"/>
    <mergeCell ref="E226:G226"/>
    <mergeCell ref="H226:I226"/>
    <mergeCell ref="A223:B223"/>
    <mergeCell ref="E223:G223"/>
    <mergeCell ref="H223:I223"/>
    <mergeCell ref="A224:B224"/>
    <mergeCell ref="E224:G224"/>
    <mergeCell ref="H224:I224"/>
    <mergeCell ref="A221:B221"/>
    <mergeCell ref="E221:G221"/>
    <mergeCell ref="H221:I221"/>
    <mergeCell ref="A222:B222"/>
    <mergeCell ref="E222:G222"/>
    <mergeCell ref="H222:I222"/>
    <mergeCell ref="A219:B219"/>
    <mergeCell ref="E219:G219"/>
    <mergeCell ref="H219:I219"/>
    <mergeCell ref="A220:B220"/>
    <mergeCell ref="E220:G220"/>
    <mergeCell ref="H220:I220"/>
    <mergeCell ref="A217:B217"/>
    <mergeCell ref="E217:G217"/>
    <mergeCell ref="H217:I217"/>
    <mergeCell ref="A218:B218"/>
    <mergeCell ref="E218:G218"/>
    <mergeCell ref="H218:I218"/>
    <mergeCell ref="A215:B215"/>
    <mergeCell ref="E215:G215"/>
    <mergeCell ref="H215:I215"/>
    <mergeCell ref="A216:B216"/>
    <mergeCell ref="E216:G216"/>
    <mergeCell ref="H216:I216"/>
    <mergeCell ref="A213:B213"/>
    <mergeCell ref="E213:G213"/>
    <mergeCell ref="H213:I213"/>
    <mergeCell ref="A214:B214"/>
    <mergeCell ref="E214:G214"/>
    <mergeCell ref="H214:I214"/>
    <mergeCell ref="A211:B211"/>
    <mergeCell ref="E211:G211"/>
    <mergeCell ref="H211:I211"/>
    <mergeCell ref="A212:B212"/>
    <mergeCell ref="E212:G212"/>
    <mergeCell ref="H212:I212"/>
    <mergeCell ref="A209:B209"/>
    <mergeCell ref="E209:G209"/>
    <mergeCell ref="H209:I209"/>
    <mergeCell ref="A210:B210"/>
    <mergeCell ref="E210:G210"/>
    <mergeCell ref="H210:I210"/>
    <mergeCell ref="A207:B207"/>
    <mergeCell ref="E207:G207"/>
    <mergeCell ref="H207:I207"/>
    <mergeCell ref="A208:B208"/>
    <mergeCell ref="E208:G208"/>
    <mergeCell ref="H208:I208"/>
    <mergeCell ref="A205:B205"/>
    <mergeCell ref="E205:G205"/>
    <mergeCell ref="H205:I205"/>
    <mergeCell ref="A206:B206"/>
    <mergeCell ref="E206:G206"/>
    <mergeCell ref="H206:I206"/>
    <mergeCell ref="A203:B203"/>
    <mergeCell ref="E203:G203"/>
    <mergeCell ref="H203:I203"/>
    <mergeCell ref="A204:B204"/>
    <mergeCell ref="E204:G204"/>
    <mergeCell ref="H204:I204"/>
    <mergeCell ref="A201:B201"/>
    <mergeCell ref="E201:G201"/>
    <mergeCell ref="H201:I201"/>
    <mergeCell ref="A202:B202"/>
    <mergeCell ref="E202:G202"/>
    <mergeCell ref="H202:I202"/>
    <mergeCell ref="A199:B199"/>
    <mergeCell ref="E199:G199"/>
    <mergeCell ref="H199:I199"/>
    <mergeCell ref="A200:B200"/>
    <mergeCell ref="E200:G200"/>
    <mergeCell ref="H200:I200"/>
    <mergeCell ref="A197:B197"/>
    <mergeCell ref="E197:G197"/>
    <mergeCell ref="H197:I197"/>
    <mergeCell ref="A198:B198"/>
    <mergeCell ref="E198:G198"/>
    <mergeCell ref="H198:I198"/>
    <mergeCell ref="A195:B195"/>
    <mergeCell ref="E195:G195"/>
    <mergeCell ref="H195:I195"/>
    <mergeCell ref="A196:B196"/>
    <mergeCell ref="E196:G196"/>
    <mergeCell ref="H196:I196"/>
    <mergeCell ref="A193:B193"/>
    <mergeCell ref="E193:G193"/>
    <mergeCell ref="H193:I193"/>
    <mergeCell ref="A194:B194"/>
    <mergeCell ref="E194:G194"/>
    <mergeCell ref="H194:I194"/>
    <mergeCell ref="A191:B191"/>
    <mergeCell ref="E191:G191"/>
    <mergeCell ref="H191:I191"/>
    <mergeCell ref="A192:B192"/>
    <mergeCell ref="E192:G192"/>
    <mergeCell ref="H192:I192"/>
    <mergeCell ref="A189:B189"/>
    <mergeCell ref="E189:G189"/>
    <mergeCell ref="H189:I189"/>
    <mergeCell ref="A190:B190"/>
    <mergeCell ref="E190:G190"/>
    <mergeCell ref="H190:I190"/>
    <mergeCell ref="A187:B187"/>
    <mergeCell ref="E187:G187"/>
    <mergeCell ref="H187:I187"/>
    <mergeCell ref="A188:B188"/>
    <mergeCell ref="E188:G188"/>
    <mergeCell ref="H188:I188"/>
    <mergeCell ref="A185:B185"/>
    <mergeCell ref="E185:G185"/>
    <mergeCell ref="H185:I185"/>
    <mergeCell ref="A186:B186"/>
    <mergeCell ref="E186:G186"/>
    <mergeCell ref="H186:I186"/>
    <mergeCell ref="A183:B183"/>
    <mergeCell ref="E183:G183"/>
    <mergeCell ref="H183:I183"/>
    <mergeCell ref="A184:B184"/>
    <mergeCell ref="E184:G184"/>
    <mergeCell ref="H184:I184"/>
    <mergeCell ref="A181:B181"/>
    <mergeCell ref="E181:G181"/>
    <mergeCell ref="H181:I181"/>
    <mergeCell ref="A182:B182"/>
    <mergeCell ref="E182:G182"/>
    <mergeCell ref="H182:I182"/>
    <mergeCell ref="A179:B179"/>
    <mergeCell ref="E179:G179"/>
    <mergeCell ref="H179:I179"/>
    <mergeCell ref="A180:B180"/>
    <mergeCell ref="E180:G180"/>
    <mergeCell ref="H180:I180"/>
    <mergeCell ref="A177:B177"/>
    <mergeCell ref="E177:G177"/>
    <mergeCell ref="H177:I177"/>
    <mergeCell ref="A178:B178"/>
    <mergeCell ref="E178:G178"/>
    <mergeCell ref="H178:I178"/>
    <mergeCell ref="A175:B175"/>
    <mergeCell ref="E175:G175"/>
    <mergeCell ref="H175:I175"/>
    <mergeCell ref="A176:B176"/>
    <mergeCell ref="E176:G176"/>
    <mergeCell ref="H176:I176"/>
    <mergeCell ref="A173:B173"/>
    <mergeCell ref="E173:G173"/>
    <mergeCell ref="H173:I173"/>
    <mergeCell ref="A174:B174"/>
    <mergeCell ref="E174:G174"/>
    <mergeCell ref="H174:I174"/>
    <mergeCell ref="A171:B171"/>
    <mergeCell ref="E171:G171"/>
    <mergeCell ref="H171:I171"/>
    <mergeCell ref="A172:B172"/>
    <mergeCell ref="E172:G172"/>
    <mergeCell ref="H172:I172"/>
    <mergeCell ref="A169:B169"/>
    <mergeCell ref="E169:G169"/>
    <mergeCell ref="H169:I169"/>
    <mergeCell ref="A170:B170"/>
    <mergeCell ref="E170:G170"/>
    <mergeCell ref="H170:I170"/>
    <mergeCell ref="A167:B167"/>
    <mergeCell ref="E167:G167"/>
    <mergeCell ref="H167:I167"/>
    <mergeCell ref="A168:B168"/>
    <mergeCell ref="E168:G168"/>
    <mergeCell ref="H168:I168"/>
    <mergeCell ref="A165:B165"/>
    <mergeCell ref="E165:G165"/>
    <mergeCell ref="H165:I165"/>
    <mergeCell ref="A166:B166"/>
    <mergeCell ref="E166:G166"/>
    <mergeCell ref="H166:I166"/>
    <mergeCell ref="A163:B163"/>
    <mergeCell ref="E163:G163"/>
    <mergeCell ref="H163:I163"/>
    <mergeCell ref="A164:B164"/>
    <mergeCell ref="E164:G164"/>
    <mergeCell ref="H164:I164"/>
    <mergeCell ref="A161:B161"/>
    <mergeCell ref="E161:G161"/>
    <mergeCell ref="H161:I161"/>
    <mergeCell ref="A162:B162"/>
    <mergeCell ref="E162:G162"/>
    <mergeCell ref="H162:I162"/>
    <mergeCell ref="A159:B159"/>
    <mergeCell ref="E159:G159"/>
    <mergeCell ref="H159:I159"/>
    <mergeCell ref="A160:B160"/>
    <mergeCell ref="E160:G160"/>
    <mergeCell ref="H160:I160"/>
    <mergeCell ref="A157:B157"/>
    <mergeCell ref="E157:G157"/>
    <mergeCell ref="H157:I157"/>
    <mergeCell ref="A158:B158"/>
    <mergeCell ref="E158:G158"/>
    <mergeCell ref="H158:I158"/>
    <mergeCell ref="A155:B155"/>
    <mergeCell ref="E155:G155"/>
    <mergeCell ref="H155:I155"/>
    <mergeCell ref="A156:B156"/>
    <mergeCell ref="E156:G156"/>
    <mergeCell ref="H156:I156"/>
    <mergeCell ref="A153:B153"/>
    <mergeCell ref="E153:G153"/>
    <mergeCell ref="H153:I153"/>
    <mergeCell ref="A154:B154"/>
    <mergeCell ref="E154:G154"/>
    <mergeCell ref="H154:I154"/>
    <mergeCell ref="A151:B151"/>
    <mergeCell ref="E151:G151"/>
    <mergeCell ref="H151:I151"/>
    <mergeCell ref="A152:B152"/>
    <mergeCell ref="E152:G152"/>
    <mergeCell ref="H152:I152"/>
    <mergeCell ref="A149:B149"/>
    <mergeCell ref="E149:G149"/>
    <mergeCell ref="H149:I149"/>
    <mergeCell ref="A150:B150"/>
    <mergeCell ref="E150:G150"/>
    <mergeCell ref="H150:I150"/>
    <mergeCell ref="A147:B147"/>
    <mergeCell ref="E147:G147"/>
    <mergeCell ref="H147:I147"/>
    <mergeCell ref="A148:B148"/>
    <mergeCell ref="E148:G148"/>
    <mergeCell ref="H148:I148"/>
    <mergeCell ref="A145:B145"/>
    <mergeCell ref="E145:G145"/>
    <mergeCell ref="H145:I145"/>
    <mergeCell ref="A146:B146"/>
    <mergeCell ref="E146:G146"/>
    <mergeCell ref="H146:I146"/>
    <mergeCell ref="A143:B143"/>
    <mergeCell ref="E143:G143"/>
    <mergeCell ref="H143:I143"/>
    <mergeCell ref="A144:B144"/>
    <mergeCell ref="E144:G144"/>
    <mergeCell ref="H144:I144"/>
    <mergeCell ref="A141:B141"/>
    <mergeCell ref="E141:G141"/>
    <mergeCell ref="H141:I141"/>
    <mergeCell ref="A142:B142"/>
    <mergeCell ref="E142:G142"/>
    <mergeCell ref="H142:I142"/>
    <mergeCell ref="A139:B139"/>
    <mergeCell ref="E139:G139"/>
    <mergeCell ref="H139:I139"/>
    <mergeCell ref="A140:B140"/>
    <mergeCell ref="E140:G140"/>
    <mergeCell ref="H140:I140"/>
    <mergeCell ref="A137:B137"/>
    <mergeCell ref="E137:G137"/>
    <mergeCell ref="H137:I137"/>
    <mergeCell ref="A138:B138"/>
    <mergeCell ref="E138:G138"/>
    <mergeCell ref="H138:I138"/>
    <mergeCell ref="A135:B135"/>
    <mergeCell ref="E135:G135"/>
    <mergeCell ref="H135:I135"/>
    <mergeCell ref="A136:B136"/>
    <mergeCell ref="E136:G136"/>
    <mergeCell ref="H136:I136"/>
    <mergeCell ref="A133:B133"/>
    <mergeCell ref="E133:G133"/>
    <mergeCell ref="H133:I133"/>
    <mergeCell ref="A134:B134"/>
    <mergeCell ref="E134:G134"/>
    <mergeCell ref="H134:I134"/>
    <mergeCell ref="A131:B131"/>
    <mergeCell ref="E131:G131"/>
    <mergeCell ref="H131:I131"/>
    <mergeCell ref="A132:B132"/>
    <mergeCell ref="E132:G132"/>
    <mergeCell ref="H132:I132"/>
    <mergeCell ref="A129:B129"/>
    <mergeCell ref="E129:G129"/>
    <mergeCell ref="H129:I129"/>
    <mergeCell ref="A130:B130"/>
    <mergeCell ref="E130:G130"/>
    <mergeCell ref="H130:I130"/>
    <mergeCell ref="A127:B127"/>
    <mergeCell ref="E127:G127"/>
    <mergeCell ref="H127:I127"/>
    <mergeCell ref="A128:B128"/>
    <mergeCell ref="E128:G128"/>
    <mergeCell ref="H128:I128"/>
    <mergeCell ref="A125:B125"/>
    <mergeCell ref="E125:G125"/>
    <mergeCell ref="H125:I125"/>
    <mergeCell ref="A126:B126"/>
    <mergeCell ref="E126:G126"/>
    <mergeCell ref="H126:I126"/>
    <mergeCell ref="A123:B123"/>
    <mergeCell ref="E123:G123"/>
    <mergeCell ref="H123:I123"/>
    <mergeCell ref="A124:B124"/>
    <mergeCell ref="E124:G124"/>
    <mergeCell ref="H124:I124"/>
    <mergeCell ref="A121:B121"/>
    <mergeCell ref="E121:G121"/>
    <mergeCell ref="H121:I121"/>
    <mergeCell ref="A122:B122"/>
    <mergeCell ref="E122:G122"/>
    <mergeCell ref="H122:I122"/>
    <mergeCell ref="A119:B119"/>
    <mergeCell ref="E119:G119"/>
    <mergeCell ref="H119:I119"/>
    <mergeCell ref="A120:B120"/>
    <mergeCell ref="E120:G120"/>
    <mergeCell ref="H120:I120"/>
    <mergeCell ref="A117:B117"/>
    <mergeCell ref="E117:G117"/>
    <mergeCell ref="H117:I117"/>
    <mergeCell ref="A118:B118"/>
    <mergeCell ref="E118:G118"/>
    <mergeCell ref="H118:I118"/>
    <mergeCell ref="A115:B115"/>
    <mergeCell ref="E115:G115"/>
    <mergeCell ref="H115:I115"/>
    <mergeCell ref="A116:B116"/>
    <mergeCell ref="E116:G116"/>
    <mergeCell ref="H116:I116"/>
    <mergeCell ref="A113:B113"/>
    <mergeCell ref="E113:G113"/>
    <mergeCell ref="H113:I113"/>
    <mergeCell ref="A114:B114"/>
    <mergeCell ref="E114:G114"/>
    <mergeCell ref="H114:I114"/>
    <mergeCell ref="A111:B111"/>
    <mergeCell ref="E111:G111"/>
    <mergeCell ref="H111:I111"/>
    <mergeCell ref="A112:B112"/>
    <mergeCell ref="E112:G112"/>
    <mergeCell ref="H112:I112"/>
    <mergeCell ref="A109:B109"/>
    <mergeCell ref="E109:G109"/>
    <mergeCell ref="H109:I109"/>
    <mergeCell ref="A110:B110"/>
    <mergeCell ref="E110:G110"/>
    <mergeCell ref="H110:I110"/>
    <mergeCell ref="A107:B107"/>
    <mergeCell ref="E107:G107"/>
    <mergeCell ref="H107:I107"/>
    <mergeCell ref="A108:B108"/>
    <mergeCell ref="E108:G108"/>
    <mergeCell ref="H108:I108"/>
    <mergeCell ref="A105:B105"/>
    <mergeCell ref="E105:G105"/>
    <mergeCell ref="H105:I105"/>
    <mergeCell ref="A106:B106"/>
    <mergeCell ref="E106:G106"/>
    <mergeCell ref="H106:I106"/>
    <mergeCell ref="A103:B103"/>
    <mergeCell ref="E103:G103"/>
    <mergeCell ref="H103:I103"/>
    <mergeCell ref="A104:B104"/>
    <mergeCell ref="E104:G104"/>
    <mergeCell ref="H104:I104"/>
    <mergeCell ref="A101:B101"/>
    <mergeCell ref="E101:G101"/>
    <mergeCell ref="H101:I101"/>
    <mergeCell ref="A102:B102"/>
    <mergeCell ref="E102:G102"/>
    <mergeCell ref="H102:I102"/>
    <mergeCell ref="A99:B99"/>
    <mergeCell ref="E99:G99"/>
    <mergeCell ref="H99:I99"/>
    <mergeCell ref="A100:B100"/>
    <mergeCell ref="E100:G100"/>
    <mergeCell ref="H100:I100"/>
    <mergeCell ref="A97:B97"/>
    <mergeCell ref="E97:G97"/>
    <mergeCell ref="H97:I97"/>
    <mergeCell ref="A98:B98"/>
    <mergeCell ref="E98:G98"/>
    <mergeCell ref="H98:I98"/>
    <mergeCell ref="A95:B95"/>
    <mergeCell ref="E95:G95"/>
    <mergeCell ref="H95:I95"/>
    <mergeCell ref="A96:B96"/>
    <mergeCell ref="E96:G96"/>
    <mergeCell ref="H96:I96"/>
    <mergeCell ref="A93:B93"/>
    <mergeCell ref="E93:G93"/>
    <mergeCell ref="H93:I93"/>
    <mergeCell ref="A94:B94"/>
    <mergeCell ref="E94:G94"/>
    <mergeCell ref="H94:I94"/>
    <mergeCell ref="A91:B91"/>
    <mergeCell ref="E91:G91"/>
    <mergeCell ref="H91:I91"/>
    <mergeCell ref="A92:B92"/>
    <mergeCell ref="E92:G92"/>
    <mergeCell ref="H92:I92"/>
    <mergeCell ref="A89:B89"/>
    <mergeCell ref="E89:G89"/>
    <mergeCell ref="H89:I89"/>
    <mergeCell ref="A90:B90"/>
    <mergeCell ref="E90:G90"/>
    <mergeCell ref="H90:I90"/>
    <mergeCell ref="A87:B87"/>
    <mergeCell ref="E87:G87"/>
    <mergeCell ref="H87:I87"/>
    <mergeCell ref="A88:B88"/>
    <mergeCell ref="E88:G88"/>
    <mergeCell ref="H88:I88"/>
    <mergeCell ref="A85:B85"/>
    <mergeCell ref="E85:G85"/>
    <mergeCell ref="H85:I85"/>
    <mergeCell ref="A86:B86"/>
    <mergeCell ref="E86:G86"/>
    <mergeCell ref="H86:I86"/>
    <mergeCell ref="A83:B83"/>
    <mergeCell ref="E83:G83"/>
    <mergeCell ref="H83:I83"/>
    <mergeCell ref="A84:B84"/>
    <mergeCell ref="E84:G84"/>
    <mergeCell ref="H84:I84"/>
    <mergeCell ref="A81:B81"/>
    <mergeCell ref="E81:G81"/>
    <mergeCell ref="H81:I81"/>
    <mergeCell ref="A82:B82"/>
    <mergeCell ref="E82:G82"/>
    <mergeCell ref="H82:I82"/>
    <mergeCell ref="A79:B79"/>
    <mergeCell ref="E79:G79"/>
    <mergeCell ref="H79:I79"/>
    <mergeCell ref="A80:B80"/>
    <mergeCell ref="E80:G80"/>
    <mergeCell ref="H80:I80"/>
    <mergeCell ref="A77:B77"/>
    <mergeCell ref="E77:G77"/>
    <mergeCell ref="H77:I77"/>
    <mergeCell ref="A78:B78"/>
    <mergeCell ref="E78:G78"/>
    <mergeCell ref="H78:I78"/>
    <mergeCell ref="A75:B75"/>
    <mergeCell ref="E75:G75"/>
    <mergeCell ref="H75:I75"/>
    <mergeCell ref="A76:B76"/>
    <mergeCell ref="E76:G76"/>
    <mergeCell ref="H76:I76"/>
    <mergeCell ref="A73:B73"/>
    <mergeCell ref="E73:G73"/>
    <mergeCell ref="H73:I73"/>
    <mergeCell ref="A74:B74"/>
    <mergeCell ref="E74:G74"/>
    <mergeCell ref="H74:I74"/>
    <mergeCell ref="A71:B71"/>
    <mergeCell ref="E71:G71"/>
    <mergeCell ref="H71:I71"/>
    <mergeCell ref="A72:B72"/>
    <mergeCell ref="E72:G72"/>
    <mergeCell ref="H72:I72"/>
    <mergeCell ref="A69:B69"/>
    <mergeCell ref="E69:G69"/>
    <mergeCell ref="H69:I69"/>
    <mergeCell ref="A70:B70"/>
    <mergeCell ref="E70:G70"/>
    <mergeCell ref="H70:I70"/>
    <mergeCell ref="A67:B67"/>
    <mergeCell ref="E67:G67"/>
    <mergeCell ref="H67:I67"/>
    <mergeCell ref="A68:B68"/>
    <mergeCell ref="E68:G68"/>
    <mergeCell ref="H68:I68"/>
    <mergeCell ref="A65:B65"/>
    <mergeCell ref="E65:G65"/>
    <mergeCell ref="H65:I65"/>
    <mergeCell ref="A66:B66"/>
    <mergeCell ref="E66:G66"/>
    <mergeCell ref="H66:I66"/>
    <mergeCell ref="A63:B63"/>
    <mergeCell ref="E63:G63"/>
    <mergeCell ref="H63:I63"/>
    <mergeCell ref="A64:B64"/>
    <mergeCell ref="E64:G64"/>
    <mergeCell ref="H64:I64"/>
    <mergeCell ref="A61:B61"/>
    <mergeCell ref="E61:G61"/>
    <mergeCell ref="H61:I61"/>
    <mergeCell ref="A62:B62"/>
    <mergeCell ref="E62:G62"/>
    <mergeCell ref="H62:I62"/>
    <mergeCell ref="A59:B59"/>
    <mergeCell ref="E59:G59"/>
    <mergeCell ref="H59:I59"/>
    <mergeCell ref="A60:B60"/>
    <mergeCell ref="E60:G60"/>
    <mergeCell ref="H60:I60"/>
    <mergeCell ref="A57:B57"/>
    <mergeCell ref="E57:G57"/>
    <mergeCell ref="H57:I57"/>
    <mergeCell ref="A58:B58"/>
    <mergeCell ref="E58:G58"/>
    <mergeCell ref="H58:I58"/>
    <mergeCell ref="A55:B55"/>
    <mergeCell ref="E55:G55"/>
    <mergeCell ref="H55:I55"/>
    <mergeCell ref="A56:B56"/>
    <mergeCell ref="E56:G56"/>
    <mergeCell ref="H56:I56"/>
    <mergeCell ref="A53:B53"/>
    <mergeCell ref="E53:G53"/>
    <mergeCell ref="H53:I53"/>
    <mergeCell ref="A54:B54"/>
    <mergeCell ref="E54:G54"/>
    <mergeCell ref="H54:I54"/>
    <mergeCell ref="A51:B51"/>
    <mergeCell ref="E51:G51"/>
    <mergeCell ref="H51:I51"/>
    <mergeCell ref="A52:B52"/>
    <mergeCell ref="E52:G52"/>
    <mergeCell ref="H52:I52"/>
    <mergeCell ref="A49:B49"/>
    <mergeCell ref="E49:G49"/>
    <mergeCell ref="H49:I49"/>
    <mergeCell ref="A50:B50"/>
    <mergeCell ref="E50:G50"/>
    <mergeCell ref="H50:I50"/>
    <mergeCell ref="A47:B47"/>
    <mergeCell ref="E47:G47"/>
    <mergeCell ref="H47:I47"/>
    <mergeCell ref="A48:B48"/>
    <mergeCell ref="E48:G48"/>
    <mergeCell ref="H48:I48"/>
    <mergeCell ref="A45:B45"/>
    <mergeCell ref="E45:G45"/>
    <mergeCell ref="H45:I45"/>
    <mergeCell ref="A46:B46"/>
    <mergeCell ref="E46:G46"/>
    <mergeCell ref="H46:I46"/>
    <mergeCell ref="A43:B43"/>
    <mergeCell ref="E43:G43"/>
    <mergeCell ref="H43:I43"/>
    <mergeCell ref="A44:B44"/>
    <mergeCell ref="E44:G44"/>
    <mergeCell ref="H44:I44"/>
    <mergeCell ref="A41:B41"/>
    <mergeCell ref="E41:G41"/>
    <mergeCell ref="H41:I41"/>
    <mergeCell ref="A42:B42"/>
    <mergeCell ref="E42:G42"/>
    <mergeCell ref="H42:I42"/>
    <mergeCell ref="A39:B39"/>
    <mergeCell ref="E39:G39"/>
    <mergeCell ref="H39:I39"/>
    <mergeCell ref="A40:B40"/>
    <mergeCell ref="E40:G40"/>
    <mergeCell ref="H40:I40"/>
    <mergeCell ref="A37:B37"/>
    <mergeCell ref="E37:G37"/>
    <mergeCell ref="H37:I37"/>
    <mergeCell ref="A38:B38"/>
    <mergeCell ref="E38:G38"/>
    <mergeCell ref="H38:I38"/>
    <mergeCell ref="A35:B35"/>
    <mergeCell ref="E35:G35"/>
    <mergeCell ref="H35:I35"/>
    <mergeCell ref="A36:B36"/>
    <mergeCell ref="E36:G36"/>
    <mergeCell ref="H36:I36"/>
    <mergeCell ref="A33:B33"/>
    <mergeCell ref="E33:G33"/>
    <mergeCell ref="H33:I33"/>
    <mergeCell ref="A34:B34"/>
    <mergeCell ref="E34:G34"/>
    <mergeCell ref="H34:I34"/>
    <mergeCell ref="A31:B31"/>
    <mergeCell ref="E31:G31"/>
    <mergeCell ref="H31:I31"/>
    <mergeCell ref="A32:B32"/>
    <mergeCell ref="E32:G32"/>
    <mergeCell ref="H32:I32"/>
    <mergeCell ref="A29:B29"/>
    <mergeCell ref="E29:G29"/>
    <mergeCell ref="H29:I29"/>
    <mergeCell ref="A30:B30"/>
    <mergeCell ref="E30:G30"/>
    <mergeCell ref="H30:I30"/>
    <mergeCell ref="A27:B27"/>
    <mergeCell ref="E27:G27"/>
    <mergeCell ref="H27:I27"/>
    <mergeCell ref="A28:B28"/>
    <mergeCell ref="E28:G28"/>
    <mergeCell ref="H28:I28"/>
    <mergeCell ref="A25:B25"/>
    <mergeCell ref="E25:G25"/>
    <mergeCell ref="H25:I25"/>
    <mergeCell ref="A26:B26"/>
    <mergeCell ref="E26:G26"/>
    <mergeCell ref="H26:I26"/>
    <mergeCell ref="A23:B23"/>
    <mergeCell ref="E23:G23"/>
    <mergeCell ref="H23:I23"/>
    <mergeCell ref="A24:B24"/>
    <mergeCell ref="E24:G24"/>
    <mergeCell ref="H24:I24"/>
    <mergeCell ref="A21:B21"/>
    <mergeCell ref="E21:G21"/>
    <mergeCell ref="H21:I21"/>
    <mergeCell ref="A22:B22"/>
    <mergeCell ref="E22:G22"/>
    <mergeCell ref="H22:I22"/>
    <mergeCell ref="A19:B19"/>
    <mergeCell ref="E19:G19"/>
    <mergeCell ref="H19:I19"/>
    <mergeCell ref="A20:B20"/>
    <mergeCell ref="E20:G20"/>
    <mergeCell ref="H20:I20"/>
    <mergeCell ref="A17:B17"/>
    <mergeCell ref="E17:G17"/>
    <mergeCell ref="H17:I17"/>
    <mergeCell ref="A18:B18"/>
    <mergeCell ref="E18:G18"/>
    <mergeCell ref="H18:I18"/>
    <mergeCell ref="A15:B15"/>
    <mergeCell ref="E15:G15"/>
    <mergeCell ref="H15:I15"/>
    <mergeCell ref="A16:B16"/>
    <mergeCell ref="E16:G16"/>
    <mergeCell ref="H16:I16"/>
    <mergeCell ref="A13:B13"/>
    <mergeCell ref="E13:G13"/>
    <mergeCell ref="H13:I13"/>
    <mergeCell ref="A14:B14"/>
    <mergeCell ref="E14:G14"/>
    <mergeCell ref="H14:I14"/>
    <mergeCell ref="A11:B11"/>
    <mergeCell ref="E11:G11"/>
    <mergeCell ref="H11:I11"/>
    <mergeCell ref="A12:B12"/>
    <mergeCell ref="E12:G12"/>
    <mergeCell ref="H12:I12"/>
    <mergeCell ref="K7:K10"/>
    <mergeCell ref="L7:Q7"/>
    <mergeCell ref="L8:L10"/>
    <mergeCell ref="M8:M10"/>
    <mergeCell ref="N8:N10"/>
    <mergeCell ref="O8:O10"/>
    <mergeCell ref="P8:P10"/>
    <mergeCell ref="Q8:Q10"/>
    <mergeCell ref="A4:Q5"/>
    <mergeCell ref="B6:E6"/>
    <mergeCell ref="F6:H6"/>
    <mergeCell ref="A7:B10"/>
    <mergeCell ref="C7:C10"/>
    <mergeCell ref="D7:D10"/>
    <mergeCell ref="E7:G10"/>
    <mergeCell ref="H7:I10"/>
    <mergeCell ref="J7:J10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Page 1</vt:lpstr>
      <vt:lpstr>'Page 1'!Obszar_wydruku</vt:lpstr>
      <vt:lpstr>'Page 1'!Tytuły_wydruku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Wydatki_wg_KR_RIO_od_2016</dc:title>
  <dc:creator>Marlena Górniewska</dc:creator>
  <cp:lastModifiedBy>Marlena Górniewska</cp:lastModifiedBy>
  <cp:lastPrinted>2019-08-21T14:32:03Z</cp:lastPrinted>
  <dcterms:created xsi:type="dcterms:W3CDTF">2019-07-21T20:20:16Z</dcterms:created>
  <dcterms:modified xsi:type="dcterms:W3CDTF">2019-08-21T14:32:05Z</dcterms:modified>
</cp:coreProperties>
</file>