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Desktop\Sekretarza\OZE\Partnerstwo\Oze\Umowa mieszkańcy\do podpisu\"/>
    </mc:Choice>
  </mc:AlternateContent>
  <bookViews>
    <workbookView xWindow="0" yWindow="0" windowWidth="28800" windowHeight="117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K16" i="1"/>
  <c r="K17" i="1"/>
  <c r="K19" i="1"/>
  <c r="G15" i="1"/>
  <c r="G16" i="1"/>
  <c r="G17" i="1"/>
  <c r="G19" i="1"/>
  <c r="F15" i="1"/>
  <c r="F16" i="1"/>
  <c r="F17" i="1"/>
  <c r="F19" i="1"/>
  <c r="E9" i="1"/>
  <c r="F9" i="1" s="1"/>
  <c r="E5" i="1"/>
  <c r="F5" i="1" s="1"/>
  <c r="J5" i="1" s="1"/>
  <c r="J15" i="1" s="1"/>
  <c r="E6" i="1"/>
  <c r="F6" i="1" s="1"/>
  <c r="E7" i="1"/>
  <c r="F7" i="1" s="1"/>
  <c r="I5" i="1" l="1"/>
  <c r="I15" i="1" s="1"/>
  <c r="H5" i="1"/>
  <c r="L15" i="1" s="1"/>
  <c r="J6" i="1"/>
  <c r="J16" i="1" s="1"/>
  <c r="I6" i="1"/>
  <c r="I16" i="1" s="1"/>
  <c r="H6" i="1"/>
  <c r="H16" i="1" s="1"/>
  <c r="I7" i="1"/>
  <c r="J7" i="1"/>
  <c r="H7" i="1"/>
  <c r="H17" i="1" s="1"/>
  <c r="L17" i="1" s="1"/>
  <c r="H9" i="1"/>
  <c r="H19" i="1" s="1"/>
  <c r="I9" i="1"/>
  <c r="I19" i="1" s="1"/>
  <c r="J9" i="1"/>
  <c r="J19" i="1" s="1"/>
  <c r="L16" i="1" l="1"/>
  <c r="L5" i="1"/>
  <c r="L6" i="1"/>
  <c r="L7" i="1"/>
  <c r="L19" i="1"/>
  <c r="L9" i="1"/>
  <c r="K18" i="1"/>
  <c r="K20" i="1" s="1"/>
  <c r="G18" i="1"/>
  <c r="C20" i="1"/>
  <c r="E20" i="1"/>
  <c r="C10" i="1"/>
  <c r="E8" i="1"/>
  <c r="F18" i="1" l="1"/>
  <c r="G20" i="1" l="1"/>
  <c r="C27" i="1" s="1"/>
  <c r="F20" i="1"/>
  <c r="E10" i="1"/>
  <c r="K10" i="1" l="1"/>
  <c r="F8" i="1" l="1"/>
  <c r="I8" i="1" l="1"/>
  <c r="J8" i="1"/>
  <c r="L8" i="1" s="1"/>
  <c r="H8" i="1"/>
  <c r="H18" i="1" s="1"/>
  <c r="G10" i="1"/>
  <c r="F10" i="1"/>
  <c r="H20" i="1" l="1"/>
  <c r="H10" i="1"/>
  <c r="J10" i="1"/>
  <c r="J20" i="1"/>
  <c r="L10" i="1"/>
  <c r="C23" i="1" s="1"/>
  <c r="I10" i="1" l="1"/>
  <c r="L18" i="1"/>
  <c r="L20" i="1" l="1"/>
  <c r="C24" i="1" s="1"/>
  <c r="I20" i="1"/>
  <c r="C26" i="1" s="1"/>
</calcChain>
</file>

<file path=xl/sharedStrings.xml><?xml version="1.0" encoding="utf-8"?>
<sst xmlns="http://schemas.openxmlformats.org/spreadsheetml/2006/main" count="44" uniqueCount="35">
  <si>
    <t>L.P.</t>
  </si>
  <si>
    <t>Partner</t>
  </si>
  <si>
    <t>Wartość całkowita planowanych kosztów robót budowlanych [NETTO]</t>
  </si>
  <si>
    <t>Wartość całkowita planowanych kosztów prac projektowych [NETTO]</t>
  </si>
  <si>
    <t>Gmina Wiskitki</t>
  </si>
  <si>
    <t>Wskaźnik procentowy [%]</t>
  </si>
  <si>
    <t>Miasto i Gmina Mszczonów</t>
  </si>
  <si>
    <t>Gmina Puszcza Mariańska</t>
  </si>
  <si>
    <t>Miasto Żyrardów</t>
  </si>
  <si>
    <t>Gmina Radziejowice</t>
  </si>
  <si>
    <t>SUMA:</t>
  </si>
  <si>
    <t>Planowane koszty prac projektowych oraz planowane koszty prac budowlanych [NETTO]</t>
  </si>
  <si>
    <t>KOSZT NIEKWALIFIKOWANY</t>
  </si>
  <si>
    <t>Manager projektu tj. 2% kosztów robót budowlanych i projektowych [NETTO]</t>
  </si>
  <si>
    <t>Inspektor nadzoru tj. 2% kosztów robót budowlanych i projektowych [NETTO]</t>
  </si>
  <si>
    <t>Koszt dokumentacji przetargowej [NETTO]</t>
  </si>
  <si>
    <t>RAZEM [NETTO]</t>
  </si>
  <si>
    <t>Koszty netto;</t>
  </si>
  <si>
    <t>Koszty brutto;</t>
  </si>
  <si>
    <t>Wartość całkowita planowanych kosztów robót budowlanych [BRUTTO]</t>
  </si>
  <si>
    <t>Wartość całkowita planowanych kosztów prac projektowych [BRUTTO]</t>
  </si>
  <si>
    <t>Planowane koszty prac projektowych oraz planowane koszty prac budowlanych [BRUTTO]</t>
  </si>
  <si>
    <t>Inspektor nadzoru tj. 2% kosztów robót budowlanych i projektowych [BRUTTO]</t>
  </si>
  <si>
    <t>Manager projektu tj. 2% kosztów robót budowlanych i projektowych [BRUTTO]</t>
  </si>
  <si>
    <t>Koszt dokumentacji przetargowej [BRUTTO]</t>
  </si>
  <si>
    <t>RAZEM [BRUTTO]</t>
  </si>
  <si>
    <t>Edukacja ekologiczna tj. 1% kosztów inwestycyjnych [NETTO]</t>
  </si>
  <si>
    <t>Promocja tj. 1% kosztów inwestycyjnych [NETTO]</t>
  </si>
  <si>
    <t>Promocja tj. 1% kosztów inwestycyjnych [BRUTTO]</t>
  </si>
  <si>
    <t>Edukacja ekologiczna tj. 1% kosztów inwestycyjnych [BRUTTO]</t>
  </si>
  <si>
    <t>Całkowita wartość projektu [NETTO]:</t>
  </si>
  <si>
    <t>Całkowita wartość projektu [BRUTTO]:</t>
  </si>
  <si>
    <t>Wartość wydatków kwalifikowanych:</t>
  </si>
  <si>
    <t>Wartość wydatków niekwalifikowanych:</t>
  </si>
  <si>
    <t>Załącznik nr 1 do Umowy o Partnerstwie Nr 1/OZE/2016 z dnia 07.10.2016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</si>
</sst>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6567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A568D2"/>
        <bgColor indexed="64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/>
    </xf>
    <xf numFmtId="4" fontId="1" fillId="7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 wrapText="1"/>
    </xf>
    <xf numFmtId="4" fontId="2" fillId="9" borderId="1" xfId="0" applyNumberFormat="1" applyFont="1" applyFill="1" applyBorder="1" applyAlignment="1">
      <alignment horizontal="center"/>
    </xf>
    <xf numFmtId="4" fontId="1" fillId="9" borderId="1" xfId="0" applyNumberFormat="1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1" fillId="10" borderId="0" xfId="0" applyFont="1" applyFill="1" applyAlignment="1">
      <alignment horizontal="center"/>
    </xf>
    <xf numFmtId="0" fontId="1" fillId="1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0" fillId="0" borderId="0" xfId="0" applyFill="1"/>
    <xf numFmtId="4" fontId="2" fillId="6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11" borderId="1" xfId="0" applyFont="1" applyFill="1" applyBorder="1"/>
    <xf numFmtId="4" fontId="1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/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D65671"/>
      <color rgb="FFA568D2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Normal="100" workbookViewId="0">
      <selection activeCell="L12" sqref="L12"/>
    </sheetView>
  </sheetViews>
  <sheetFormatPr defaultRowHeight="15" x14ac:dyDescent="0.25"/>
  <cols>
    <col min="1" max="1" width="3.5703125" style="3" customWidth="1"/>
    <col min="2" max="2" width="29.5703125" style="3" customWidth="1"/>
    <col min="3" max="3" width="19.5703125" style="3" customWidth="1"/>
    <col min="4" max="4" width="13.5703125" style="3" customWidth="1"/>
    <col min="5" max="5" width="17" style="3" customWidth="1"/>
    <col min="6" max="6" width="18.28515625" style="3" customWidth="1"/>
    <col min="7" max="7" width="16.140625" style="3" customWidth="1"/>
    <col min="8" max="8" width="14.42578125" style="3" customWidth="1"/>
    <col min="9" max="9" width="12.7109375" style="3" customWidth="1"/>
    <col min="10" max="10" width="13.140625" style="3" customWidth="1"/>
    <col min="11" max="11" width="11.140625" style="3" customWidth="1"/>
    <col min="12" max="12" width="11.28515625" style="3" customWidth="1"/>
    <col min="13" max="13" width="13.85546875" customWidth="1"/>
  </cols>
  <sheetData>
    <row r="1" spans="1:12" ht="33.75" customHeight="1" x14ac:dyDescent="0.25">
      <c r="J1" s="49" t="s">
        <v>34</v>
      </c>
      <c r="K1" s="50"/>
    </row>
    <row r="3" spans="1:12" x14ac:dyDescent="0.25">
      <c r="B3" s="36" t="s">
        <v>17</v>
      </c>
    </row>
    <row r="4" spans="1:12" ht="59.25" customHeight="1" x14ac:dyDescent="0.25">
      <c r="A4" s="1" t="s">
        <v>0</v>
      </c>
      <c r="B4" s="1" t="s">
        <v>1</v>
      </c>
      <c r="C4" s="2" t="s">
        <v>2</v>
      </c>
      <c r="D4" s="2" t="s">
        <v>5</v>
      </c>
      <c r="E4" s="2" t="s">
        <v>3</v>
      </c>
      <c r="F4" s="2" t="s">
        <v>11</v>
      </c>
      <c r="G4" s="29" t="s">
        <v>13</v>
      </c>
      <c r="H4" s="12" t="s">
        <v>14</v>
      </c>
      <c r="I4" s="15" t="s">
        <v>27</v>
      </c>
      <c r="J4" s="14" t="s">
        <v>26</v>
      </c>
      <c r="K4" s="13" t="s">
        <v>15</v>
      </c>
      <c r="L4" s="32" t="s">
        <v>16</v>
      </c>
    </row>
    <row r="5" spans="1:12" x14ac:dyDescent="0.25">
      <c r="A5" s="4">
        <v>1</v>
      </c>
      <c r="B5" s="5" t="s">
        <v>4</v>
      </c>
      <c r="C5" s="9">
        <v>1008210</v>
      </c>
      <c r="D5" s="10">
        <v>0.04</v>
      </c>
      <c r="E5" s="25">
        <f t="shared" ref="E5:E9" si="0">C5*D5</f>
        <v>40328.400000000001</v>
      </c>
      <c r="F5" s="25">
        <f t="shared" ref="F5:F7" si="1">C5+E5</f>
        <v>1048538.4</v>
      </c>
      <c r="G5" s="30">
        <v>25000</v>
      </c>
      <c r="H5" s="18">
        <f t="shared" ref="H5:H7" si="2">F5*2%</f>
        <v>20970.768</v>
      </c>
      <c r="I5" s="16">
        <f t="shared" ref="I5:I7" si="3">F5*1%</f>
        <v>10485.384</v>
      </c>
      <c r="J5" s="20">
        <f t="shared" ref="J5:J7" si="4">F5*1%</f>
        <v>10485.384</v>
      </c>
      <c r="K5" s="23">
        <v>4000</v>
      </c>
      <c r="L5" s="33">
        <f>SUM(F5,G5,H5,I5,J5,K5)</f>
        <v>1119479.936</v>
      </c>
    </row>
    <row r="6" spans="1:12" x14ac:dyDescent="0.25">
      <c r="A6" s="4">
        <v>2</v>
      </c>
      <c r="B6" s="5" t="s">
        <v>6</v>
      </c>
      <c r="C6" s="9">
        <v>2173750</v>
      </c>
      <c r="D6" s="10">
        <v>0.04</v>
      </c>
      <c r="E6" s="25">
        <f t="shared" si="0"/>
        <v>86950</v>
      </c>
      <c r="F6" s="25">
        <f t="shared" si="1"/>
        <v>2260700</v>
      </c>
      <c r="G6" s="30">
        <v>25000</v>
      </c>
      <c r="H6" s="18">
        <f t="shared" si="2"/>
        <v>45214</v>
      </c>
      <c r="I6" s="16">
        <f t="shared" si="3"/>
        <v>22607</v>
      </c>
      <c r="J6" s="20">
        <f t="shared" si="4"/>
        <v>22607</v>
      </c>
      <c r="K6" s="23">
        <v>4000</v>
      </c>
      <c r="L6" s="33">
        <f>SUM(F6,G6,H6,I6,J6,K6)</f>
        <v>2380128</v>
      </c>
    </row>
    <row r="7" spans="1:12" x14ac:dyDescent="0.25">
      <c r="A7" s="4">
        <v>3</v>
      </c>
      <c r="B7" s="24" t="s">
        <v>7</v>
      </c>
      <c r="C7" s="25">
        <v>2842360</v>
      </c>
      <c r="D7" s="28">
        <v>0.04</v>
      </c>
      <c r="E7" s="25">
        <f t="shared" si="0"/>
        <v>113694.40000000001</v>
      </c>
      <c r="F7" s="25">
        <f t="shared" si="1"/>
        <v>2956054.4</v>
      </c>
      <c r="G7" s="30">
        <v>25000</v>
      </c>
      <c r="H7" s="18">
        <f t="shared" si="2"/>
        <v>59121.087999999996</v>
      </c>
      <c r="I7" s="16">
        <f t="shared" si="3"/>
        <v>29560.543999999998</v>
      </c>
      <c r="J7" s="20">
        <f t="shared" si="4"/>
        <v>29560.543999999998</v>
      </c>
      <c r="K7" s="23">
        <v>4000</v>
      </c>
      <c r="L7" s="33">
        <f>SUM(F7,G7,H7,I7,J7,K7)</f>
        <v>3103296.5760000004</v>
      </c>
    </row>
    <row r="8" spans="1:12" x14ac:dyDescent="0.25">
      <c r="A8" s="27">
        <v>4</v>
      </c>
      <c r="B8" s="24" t="s">
        <v>8</v>
      </c>
      <c r="C8" s="25">
        <v>841620</v>
      </c>
      <c r="D8" s="28">
        <v>0.04</v>
      </c>
      <c r="E8" s="25">
        <f>C8*D8</f>
        <v>33664.800000000003</v>
      </c>
      <c r="F8" s="25">
        <f t="shared" ref="F8:F9" si="5">C8+E8</f>
        <v>875284.8</v>
      </c>
      <c r="G8" s="30">
        <v>25000</v>
      </c>
      <c r="H8" s="18">
        <f>F8*2%</f>
        <v>17505.696</v>
      </c>
      <c r="I8" s="16">
        <f>F8*1%</f>
        <v>8752.848</v>
      </c>
      <c r="J8" s="20">
        <f>F8*1%</f>
        <v>8752.848</v>
      </c>
      <c r="K8" s="23">
        <v>4000</v>
      </c>
      <c r="L8" s="33">
        <f>SUM(F8,G8,H8,I8,J8,K8)</f>
        <v>939296.19200000004</v>
      </c>
    </row>
    <row r="9" spans="1:12" x14ac:dyDescent="0.25">
      <c r="A9" s="4">
        <v>6</v>
      </c>
      <c r="B9" s="5" t="s">
        <v>9</v>
      </c>
      <c r="C9" s="9">
        <v>1544550</v>
      </c>
      <c r="D9" s="10">
        <v>0.04</v>
      </c>
      <c r="E9" s="25">
        <f t="shared" si="0"/>
        <v>61782</v>
      </c>
      <c r="F9" s="25">
        <f t="shared" si="5"/>
        <v>1606332</v>
      </c>
      <c r="G9" s="30">
        <v>25000</v>
      </c>
      <c r="H9" s="18">
        <f>F9*2%</f>
        <v>32126.639999999999</v>
      </c>
      <c r="I9" s="16">
        <f>F9*1%</f>
        <v>16063.32</v>
      </c>
      <c r="J9" s="20">
        <f>F9*1%</f>
        <v>16063.32</v>
      </c>
      <c r="K9" s="23">
        <v>4000</v>
      </c>
      <c r="L9" s="33">
        <f>SUM(F9,G9,H9,I9,J9,K9)</f>
        <v>1699585.28</v>
      </c>
    </row>
    <row r="10" spans="1:12" x14ac:dyDescent="0.25">
      <c r="A10" s="51" t="s">
        <v>10</v>
      </c>
      <c r="B10" s="52"/>
      <c r="C10" s="6">
        <f>SUM(C5:C9)</f>
        <v>8410490</v>
      </c>
      <c r="D10" s="4"/>
      <c r="E10" s="6">
        <f t="shared" ref="E10:L10" si="6">SUM(E5:E9)</f>
        <v>336419.6</v>
      </c>
      <c r="F10" s="7">
        <f t="shared" si="6"/>
        <v>8746909.5999999996</v>
      </c>
      <c r="G10" s="31">
        <f t="shared" si="6"/>
        <v>125000</v>
      </c>
      <c r="H10" s="19">
        <f t="shared" si="6"/>
        <v>174938.19199999998</v>
      </c>
      <c r="I10" s="17">
        <f t="shared" si="6"/>
        <v>87469.09599999999</v>
      </c>
      <c r="J10" s="21">
        <f t="shared" si="6"/>
        <v>87469.09599999999</v>
      </c>
      <c r="K10" s="22">
        <f t="shared" si="6"/>
        <v>20000</v>
      </c>
      <c r="L10" s="34">
        <f t="shared" si="6"/>
        <v>9241785.9839999992</v>
      </c>
    </row>
    <row r="11" spans="1:12" ht="24.75" customHeight="1" x14ac:dyDescent="0.25">
      <c r="A11" s="53"/>
      <c r="B11" s="53"/>
      <c r="C11" s="54"/>
      <c r="D11" s="53"/>
      <c r="E11" s="53"/>
      <c r="F11" s="8"/>
      <c r="G11" s="11" t="s">
        <v>12</v>
      </c>
    </row>
    <row r="12" spans="1:12" ht="12.75" customHeight="1" x14ac:dyDescent="0.25">
      <c r="A12" s="8"/>
      <c r="B12" s="8"/>
      <c r="C12" s="35"/>
      <c r="D12" s="8"/>
      <c r="E12" s="8"/>
      <c r="F12" s="8"/>
      <c r="G12" s="11"/>
    </row>
    <row r="13" spans="1:12" ht="12.75" customHeight="1" x14ac:dyDescent="0.25">
      <c r="A13" s="8"/>
      <c r="B13" s="37" t="s">
        <v>18</v>
      </c>
      <c r="C13" s="35"/>
      <c r="D13" s="8"/>
      <c r="E13" s="8"/>
      <c r="F13" s="8"/>
      <c r="G13" s="11"/>
    </row>
    <row r="14" spans="1:12" s="41" customFormat="1" ht="59.25" customHeight="1" x14ac:dyDescent="0.25">
      <c r="A14" s="1" t="s">
        <v>0</v>
      </c>
      <c r="B14" s="1" t="s">
        <v>1</v>
      </c>
      <c r="C14" s="55" t="s">
        <v>19</v>
      </c>
      <c r="D14" s="56"/>
      <c r="E14" s="2" t="s">
        <v>20</v>
      </c>
      <c r="F14" s="2" t="s">
        <v>21</v>
      </c>
      <c r="G14" s="29" t="s">
        <v>23</v>
      </c>
      <c r="H14" s="12" t="s">
        <v>22</v>
      </c>
      <c r="I14" s="15" t="s">
        <v>28</v>
      </c>
      <c r="J14" s="14" t="s">
        <v>29</v>
      </c>
      <c r="K14" s="13" t="s">
        <v>24</v>
      </c>
      <c r="L14" s="32" t="s">
        <v>25</v>
      </c>
    </row>
    <row r="15" spans="1:12" s="41" customFormat="1" ht="12.75" customHeight="1" x14ac:dyDescent="0.25">
      <c r="A15" s="4">
        <v>1</v>
      </c>
      <c r="B15" s="5" t="s">
        <v>4</v>
      </c>
      <c r="C15" s="57">
        <v>1112403.3</v>
      </c>
      <c r="D15" s="58"/>
      <c r="E15" s="9">
        <v>49603.93</v>
      </c>
      <c r="F15" s="25">
        <f t="shared" ref="F15:F17" si="7">C15+E15</f>
        <v>1162007.23</v>
      </c>
      <c r="G15" s="30">
        <f t="shared" ref="G15:K15" si="8">(G5*23%)+G5</f>
        <v>30750</v>
      </c>
      <c r="H15" s="18">
        <v>25794.05</v>
      </c>
      <c r="I15" s="42">
        <f t="shared" si="8"/>
        <v>12897.02232</v>
      </c>
      <c r="J15" s="20">
        <f t="shared" si="8"/>
        <v>12897.02232</v>
      </c>
      <c r="K15" s="23">
        <f t="shared" si="8"/>
        <v>4920</v>
      </c>
      <c r="L15" s="26">
        <f>SUM(F15,G15,H15,I15,J15,K15)</f>
        <v>1249265.32464</v>
      </c>
    </row>
    <row r="16" spans="1:12" s="41" customFormat="1" ht="12.75" customHeight="1" x14ac:dyDescent="0.25">
      <c r="A16" s="4">
        <v>2</v>
      </c>
      <c r="B16" s="5" t="s">
        <v>6</v>
      </c>
      <c r="C16" s="57">
        <v>2385202.5</v>
      </c>
      <c r="D16" s="58"/>
      <c r="E16" s="9">
        <v>106948.5</v>
      </c>
      <c r="F16" s="25">
        <f t="shared" si="7"/>
        <v>2492151</v>
      </c>
      <c r="G16" s="30">
        <f t="shared" ref="G16:K16" si="9">(G6*23%)+G6</f>
        <v>30750</v>
      </c>
      <c r="H16" s="18">
        <f t="shared" si="9"/>
        <v>55613.22</v>
      </c>
      <c r="I16" s="42">
        <f>(I6*23%)+I6</f>
        <v>27806.61</v>
      </c>
      <c r="J16" s="20">
        <f t="shared" si="9"/>
        <v>27806.61</v>
      </c>
      <c r="K16" s="23">
        <f t="shared" si="9"/>
        <v>4920</v>
      </c>
      <c r="L16" s="26">
        <f>SUM(F16,G16,H16,I16,J16,K16)</f>
        <v>2639047.44</v>
      </c>
    </row>
    <row r="17" spans="1:12" s="41" customFormat="1" ht="12.75" customHeight="1" x14ac:dyDescent="0.25">
      <c r="A17" s="4">
        <v>3</v>
      </c>
      <c r="B17" s="24" t="s">
        <v>7</v>
      </c>
      <c r="C17" s="59">
        <v>3137896.8</v>
      </c>
      <c r="D17" s="60"/>
      <c r="E17" s="25">
        <v>139844.10999999999</v>
      </c>
      <c r="F17" s="25">
        <f t="shared" si="7"/>
        <v>3277740.9099999997</v>
      </c>
      <c r="G17" s="30">
        <f t="shared" ref="G17:K17" si="10">(G7*23%)+G7</f>
        <v>30750</v>
      </c>
      <c r="H17" s="18">
        <f t="shared" si="10"/>
        <v>72718.938239999989</v>
      </c>
      <c r="I17" s="42">
        <v>36359.46</v>
      </c>
      <c r="J17" s="20">
        <v>36359.46</v>
      </c>
      <c r="K17" s="23">
        <f t="shared" si="10"/>
        <v>4920</v>
      </c>
      <c r="L17" s="26">
        <f>SUM(F17,G17,H17,I17,J17,K17)</f>
        <v>3458848.7682399997</v>
      </c>
    </row>
    <row r="18" spans="1:12" s="41" customFormat="1" ht="12.75" customHeight="1" x14ac:dyDescent="0.25">
      <c r="A18" s="27">
        <v>4</v>
      </c>
      <c r="B18" s="24" t="s">
        <v>8</v>
      </c>
      <c r="C18" s="59">
        <v>918231.6</v>
      </c>
      <c r="D18" s="60"/>
      <c r="E18" s="25">
        <v>41407.71</v>
      </c>
      <c r="F18" s="25">
        <f t="shared" ref="F18:F19" si="11">C18+E18</f>
        <v>959639.30999999994</v>
      </c>
      <c r="G18" s="30">
        <f t="shared" ref="G18:K19" si="12">(G8*23%)+G8</f>
        <v>30750</v>
      </c>
      <c r="H18" s="18">
        <f t="shared" si="12"/>
        <v>21532.006079999999</v>
      </c>
      <c r="I18" s="42">
        <v>10766.01</v>
      </c>
      <c r="J18" s="20">
        <v>10766.01</v>
      </c>
      <c r="K18" s="23">
        <f t="shared" si="12"/>
        <v>4920</v>
      </c>
      <c r="L18" s="26">
        <f>SUM(F18,G18,H18,I18,J18,K18)</f>
        <v>1038373.3360799999</v>
      </c>
    </row>
    <row r="19" spans="1:12" s="41" customFormat="1" ht="12.75" customHeight="1" x14ac:dyDescent="0.25">
      <c r="A19" s="4">
        <v>6</v>
      </c>
      <c r="B19" s="5" t="s">
        <v>9</v>
      </c>
      <c r="C19" s="57">
        <v>1699042.5</v>
      </c>
      <c r="D19" s="58"/>
      <c r="E19" s="9">
        <v>75991.86</v>
      </c>
      <c r="F19" s="25">
        <f t="shared" si="11"/>
        <v>1775034.36</v>
      </c>
      <c r="G19" s="30">
        <f t="shared" si="12"/>
        <v>30750</v>
      </c>
      <c r="H19" s="18">
        <f t="shared" si="12"/>
        <v>39515.767200000002</v>
      </c>
      <c r="I19" s="42">
        <f t="shared" si="12"/>
        <v>19757.883600000001</v>
      </c>
      <c r="J19" s="20">
        <f t="shared" si="12"/>
        <v>19757.883600000001</v>
      </c>
      <c r="K19" s="23">
        <f t="shared" si="12"/>
        <v>4920</v>
      </c>
      <c r="L19" s="26">
        <f>SUM(F19,G19,H19,I19,J19,K19)</f>
        <v>1889735.8944000001</v>
      </c>
    </row>
    <row r="20" spans="1:12" s="41" customFormat="1" ht="12.75" customHeight="1" x14ac:dyDescent="0.25">
      <c r="A20" s="51" t="s">
        <v>10</v>
      </c>
      <c r="B20" s="52"/>
      <c r="C20" s="61">
        <f>SUM(C15:C19)</f>
        <v>9252776.6999999993</v>
      </c>
      <c r="D20" s="62"/>
      <c r="E20" s="6">
        <f t="shared" ref="E20:L20" si="13">SUM(E15:E19)</f>
        <v>413796.11</v>
      </c>
      <c r="F20" s="7">
        <f t="shared" si="13"/>
        <v>9666572.8099999987</v>
      </c>
      <c r="G20" s="31">
        <f t="shared" si="13"/>
        <v>153750</v>
      </c>
      <c r="H20" s="19">
        <f t="shared" si="13"/>
        <v>215173.98152</v>
      </c>
      <c r="I20" s="17">
        <f t="shared" si="13"/>
        <v>107586.98591999999</v>
      </c>
      <c r="J20" s="21">
        <f t="shared" si="13"/>
        <v>107586.98591999999</v>
      </c>
      <c r="K20" s="22">
        <f t="shared" si="13"/>
        <v>24600</v>
      </c>
      <c r="L20" s="34">
        <f t="shared" si="13"/>
        <v>10275270.763359999</v>
      </c>
    </row>
    <row r="21" spans="1:12" s="41" customFormat="1" ht="24.75" customHeight="1" x14ac:dyDescent="0.25">
      <c r="A21" s="38"/>
      <c r="B21" s="38"/>
      <c r="C21" s="39"/>
      <c r="D21" s="38"/>
      <c r="E21" s="38"/>
      <c r="F21" s="38"/>
      <c r="G21" s="11" t="s">
        <v>12</v>
      </c>
      <c r="H21" s="40"/>
      <c r="I21" s="40"/>
      <c r="J21" s="40"/>
      <c r="K21" s="40"/>
      <c r="L21" s="40"/>
    </row>
    <row r="22" spans="1:12" ht="12.75" customHeight="1" x14ac:dyDescent="0.25">
      <c r="A22" s="8"/>
      <c r="B22" s="8"/>
      <c r="C22" s="35"/>
      <c r="D22" s="8"/>
      <c r="E22" s="8"/>
      <c r="F22" s="8"/>
      <c r="G22" s="11"/>
    </row>
    <row r="23" spans="1:12" ht="14.25" customHeight="1" x14ac:dyDescent="0.25">
      <c r="B23" s="43" t="s">
        <v>30</v>
      </c>
      <c r="C23" s="45">
        <f>L10</f>
        <v>9241785.9839999992</v>
      </c>
    </row>
    <row r="24" spans="1:12" x14ac:dyDescent="0.25">
      <c r="B24" s="43" t="s">
        <v>31</v>
      </c>
      <c r="C24" s="45">
        <f>L20</f>
        <v>10275270.763359999</v>
      </c>
    </row>
    <row r="25" spans="1:12" x14ac:dyDescent="0.25">
      <c r="B25" s="44"/>
      <c r="C25" s="46"/>
    </row>
    <row r="26" spans="1:12" x14ac:dyDescent="0.25">
      <c r="B26" s="47" t="s">
        <v>32</v>
      </c>
      <c r="C26" s="48">
        <f>SUM(F20,H20,I20,J20,K20)</f>
        <v>10121520.763360001</v>
      </c>
    </row>
    <row r="27" spans="1:12" x14ac:dyDescent="0.25">
      <c r="B27" s="47" t="s">
        <v>33</v>
      </c>
      <c r="C27" s="48">
        <f>G20</f>
        <v>153750</v>
      </c>
    </row>
  </sheetData>
  <mergeCells count="12">
    <mergeCell ref="J1:K1"/>
    <mergeCell ref="A10:B10"/>
    <mergeCell ref="A11:B11"/>
    <mergeCell ref="C11:E11"/>
    <mergeCell ref="A20:B20"/>
    <mergeCell ref="C14:D14"/>
    <mergeCell ref="C15:D15"/>
    <mergeCell ref="C16:D16"/>
    <mergeCell ref="C17:D17"/>
    <mergeCell ref="C18:D18"/>
    <mergeCell ref="C19:D19"/>
    <mergeCell ref="C20:D20"/>
  </mergeCells>
  <pageMargins left="0.25" right="0.25" top="0.75" bottom="0.75" header="0.3" footer="0.3"/>
  <pageSetup paperSize="9" scale="7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Lenovo</cp:lastModifiedBy>
  <cp:lastPrinted>2016-10-04T09:16:16Z</cp:lastPrinted>
  <dcterms:created xsi:type="dcterms:W3CDTF">2016-09-26T11:35:36Z</dcterms:created>
  <dcterms:modified xsi:type="dcterms:W3CDTF">2016-10-06T17:59:51Z</dcterms:modified>
</cp:coreProperties>
</file>